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lanning Task Calendar" sheetId="1" r:id="rId4"/>
    <sheet state="visible" name="Planning Tasks by Coordinator" sheetId="2" r:id="rId5"/>
    <sheet state="visible" name="Budget" sheetId="3" r:id="rId6"/>
    <sheet state="visible" name="Ticketing Sponsors" sheetId="4" r:id="rId7"/>
    <sheet state="visible" name="Ticketing Needs to Register" sheetId="5" r:id="rId8"/>
    <sheet state="visible" name="Ticketing Waitlist" sheetId="6" r:id="rId9"/>
    <sheet state="visible" name="Ticketing Raffle Entries" sheetId="7" r:id="rId10"/>
    <sheet state="visible" name="Supplies" sheetId="8" r:id="rId11"/>
    <sheet state="visible" name="Supplies By Coordinator" sheetId="9" r:id="rId12"/>
    <sheet state="visible" name="Menu and Ingredients" sheetId="10" r:id="rId13"/>
    <sheet state="visible" name="Grab List" sheetId="11" r:id="rId14"/>
    <sheet state="visible" name="Gifts" sheetId="12" r:id="rId15"/>
    <sheet state="visible" name="Board Volunteer Shifts" sheetId="13" r:id="rId16"/>
    <sheet state="visible" name="Volunteers" sheetId="14" r:id="rId17"/>
    <sheet state="visible" name="Server Orientation Content" sheetId="15" r:id="rId18"/>
    <sheet state="visible" name="Event Timeline" sheetId="16" r:id="rId19"/>
    <sheet state="visible" name="Tasklist Week Of" sheetId="17" r:id="rId20"/>
    <sheet state="visible" name="Task List Day Before" sheetId="18" r:id="rId21"/>
    <sheet state="visible" name="Task List Day Of" sheetId="19" r:id="rId22"/>
    <sheet state="visible" name="Task List Night Of" sheetId="20" r:id="rId23"/>
    <sheet state="visible" name="Silent Auction Items" sheetId="21" r:id="rId24"/>
    <sheet state="visible" name="Donations Tracking" sheetId="22" r:id="rId25"/>
    <sheet state="hidden" name="NVScriptsProperties" sheetId="23" r:id="rId26"/>
    <sheet state="visible" name="Thank Yous Tracking" sheetId="24" r:id="rId27"/>
    <sheet state="hidden" name="DO NOT DELETE - AutoCrat Job Se" sheetId="25" r:id="rId28"/>
  </sheets>
  <definedNames/>
  <calcPr/>
</workbook>
</file>

<file path=xl/sharedStrings.xml><?xml version="1.0" encoding="utf-8"?>
<sst xmlns="http://schemas.openxmlformats.org/spreadsheetml/2006/main" count="1126" uniqueCount="844">
  <si>
    <t>Owner</t>
  </si>
  <si>
    <t>Task</t>
  </si>
  <si>
    <t>Completed?</t>
  </si>
  <si>
    <t>Previous Year's Notes</t>
  </si>
  <si>
    <t>Feb - April</t>
  </si>
  <si>
    <t>Prep Work</t>
  </si>
  <si>
    <t>Day/Week Of Work</t>
  </si>
  <si>
    <t>Committee Chair 1</t>
  </si>
  <si>
    <t>Secure location</t>
  </si>
  <si>
    <t>Committee</t>
  </si>
  <si>
    <t>Secure date</t>
  </si>
  <si>
    <t>Secure Chefs</t>
  </si>
  <si>
    <t>Committee Chair 2</t>
  </si>
  <si>
    <t>Secure wine</t>
  </si>
  <si>
    <t>Set planning meetings</t>
  </si>
  <si>
    <t>Assign Major Roles:</t>
  </si>
  <si>
    <t>Lead Event Prep Coordinator</t>
  </si>
  <si>
    <t>-</t>
  </si>
  <si>
    <t>Chef &amp; Ingredient Coordinator</t>
  </si>
  <si>
    <t>Marketing &amp; Registration Coordinator</t>
  </si>
  <si>
    <t>On-Site Set Up Coordinator</t>
  </si>
  <si>
    <t>Create site plan with Committee Chair 1, optimize space, storage, and traffic patterns.</t>
  </si>
  <si>
    <t>Organization of supplies while on site, informational assitance to volunteers, and general logistics during day before set-up.</t>
  </si>
  <si>
    <t xml:space="preserve">A board member may take on more than one coordinator role if they have the time to commit. </t>
  </si>
  <si>
    <t>Service Materials Coordinator</t>
  </si>
  <si>
    <t>Chief checklist manager! Plating, silverware, linens, tables, tents, chairs, ice chests, etc</t>
  </si>
  <si>
    <t>Seeing that everything arrives onsite and gets returned!</t>
  </si>
  <si>
    <t>Volunteer 1</t>
  </si>
  <si>
    <t>Lighting Coordinator</t>
  </si>
  <si>
    <t>Lighting plans for all aspects of venue</t>
  </si>
  <si>
    <t>Lighting set up and clean up lead</t>
  </si>
  <si>
    <t>Committee Member B</t>
  </si>
  <si>
    <t>Music &amp; Electricity Coordinator</t>
  </si>
  <si>
    <t>Musician communications &amp; electricity needs planning</t>
  </si>
  <si>
    <t xml:space="preserve">Generator &amp; extension cord wizard! Assisting musicians with set up if needed. </t>
  </si>
  <si>
    <t>Auction Item Coordinator</t>
  </si>
  <si>
    <t>Locating, tracking, and storing of auction items</t>
  </si>
  <si>
    <t>Set up of silent auction tables, distributing prizes to winners (with help of auction table cashier)</t>
  </si>
  <si>
    <t>Committee Member A</t>
  </si>
  <si>
    <t>Auction Logistics Coordinator</t>
  </si>
  <si>
    <t>Creating &amp; managing online auction &amp; auction paperwork</t>
  </si>
  <si>
    <t xml:space="preserve">Managing online auction, delivering silent auction forms to event location. </t>
  </si>
  <si>
    <t>Committee Member C</t>
  </si>
  <si>
    <t>Gifts Coordinator</t>
  </si>
  <si>
    <t>Purchase, assemble thank you gifts for volunteers &amp; chefs</t>
  </si>
  <si>
    <t>Distributing gifts on day of or week after</t>
  </si>
  <si>
    <t>Committee Member D</t>
  </si>
  <si>
    <t>Volunteer Coordinator</t>
  </si>
  <si>
    <t>Set volunteer plan, recruit volunteers &amp; manager schedule, send volunteer reminder emails</t>
  </si>
  <si>
    <t>Orient volunteers to all shifts (both prep, harvest, &amp; day of)</t>
  </si>
  <si>
    <t>Volunteer 2</t>
  </si>
  <si>
    <t>Thanking Coordinator</t>
  </si>
  <si>
    <t>Plan for thanking, keep list of who to thank</t>
  </si>
  <si>
    <t>Coordinate Thank you cards from board to chefs, volunteers, donors, in-kind donors, and auction winners</t>
  </si>
  <si>
    <t>Volunteer 3</t>
  </si>
  <si>
    <t>Generator Manager</t>
  </si>
  <si>
    <t>Pick up generator gas</t>
  </si>
  <si>
    <t>Keeping tabs on gas in the generators during dinner</t>
  </si>
  <si>
    <t>May</t>
  </si>
  <si>
    <t>2022 Notes</t>
  </si>
  <si>
    <t>1st Planning Meeting</t>
  </si>
  <si>
    <t>Approve budget &amp; set goals</t>
  </si>
  <si>
    <t>Determine how many people</t>
  </si>
  <si>
    <t>Go over Planning Spreadsheet, assign tab reviews</t>
  </si>
  <si>
    <t>Review &amp; Update Tab: Calendar</t>
  </si>
  <si>
    <t>Review &amp; Update Tab: Budget (Draft for 2nd meeting)</t>
  </si>
  <si>
    <t>Review &amp; Update Tab: Sponsor Tickets</t>
  </si>
  <si>
    <t>Review &amp; Update Tab: Supplies</t>
  </si>
  <si>
    <t>Review &amp; Update Tab: Event Timeline</t>
  </si>
  <si>
    <t>Review &amp; Update Tab: All Prep To-Do Lists</t>
  </si>
  <si>
    <t>Review &amp; Update Tab: Auction Items</t>
  </si>
  <si>
    <t>Review &amp; Update Tab: Who to Thank, Gifts &amp; Donations Tracking</t>
  </si>
  <si>
    <t>Find volunteer artist for poster/social/website</t>
  </si>
  <si>
    <t>Send out quick email &amp; Social Media Save-the-Date to full list, include farmers &amp; previous attendees</t>
  </si>
  <si>
    <t>Finalize Chefs &amp; Course Assignments</t>
  </si>
  <si>
    <t>Start Locating supplies</t>
  </si>
  <si>
    <t>Locate Tables and Chairs</t>
  </si>
  <si>
    <t>Schedule Servingware pick up and return</t>
  </si>
  <si>
    <t>Schedule Linen Rental</t>
  </si>
  <si>
    <t>Secure Lead Servers &amp; Expo</t>
  </si>
  <si>
    <t>Reserve Uhaul(s)</t>
  </si>
  <si>
    <t>Set Volunteer Plan (Board, Movers &amp; Servers)</t>
  </si>
  <si>
    <t>Book Musicians</t>
  </si>
  <si>
    <t>Schedule a Menu Meeting in June on-site with Chefs &amp; lead servers</t>
  </si>
  <si>
    <t>Check in with vintner(s) re: numbers &amp; pairing</t>
  </si>
  <si>
    <t>Start collecting auction items</t>
  </si>
  <si>
    <t>Appeal to board members for assist in soliciting auction items</t>
  </si>
  <si>
    <t>Update Web Page on CCM Site</t>
  </si>
  <si>
    <t>Ticketing and registration set up</t>
  </si>
  <si>
    <t>Create List of Print Materials Needed</t>
  </si>
  <si>
    <t>Buy insurance and banquet permit</t>
  </si>
  <si>
    <t>June</t>
  </si>
  <si>
    <t>Open ticket sales to Sponsors only for 2 weeks</t>
  </si>
  <si>
    <t>Draft Site Plan &amp; Service Plan</t>
  </si>
  <si>
    <t>Send Chef Wishlist Reminder Email</t>
  </si>
  <si>
    <t>June 15th, 11am</t>
  </si>
  <si>
    <t>Host Menu/Service Meeting - Include service leads &amp; expo</t>
  </si>
  <si>
    <t>Update Menu &amp; Ingredients Tabs of Spreadsheet</t>
  </si>
  <si>
    <t>Determine poster design &amp; Small Invite Design</t>
  </si>
  <si>
    <t>Thank you card design</t>
  </si>
  <si>
    <t>Print Posters &amp; TY/Invite Cards</t>
  </si>
  <si>
    <t>Create Farm to Table blurb for advertising</t>
  </si>
  <si>
    <t>Go over De-brief from previous year</t>
  </si>
  <si>
    <t>14-16</t>
  </si>
  <si>
    <t>Launch ticket sales*** &amp; Start Raffle</t>
  </si>
  <si>
    <t>Line up photographer</t>
  </si>
  <si>
    <t>Have individual board members create invite lists at Board Meeting</t>
  </si>
  <si>
    <t>Include in newsletter update</t>
  </si>
  <si>
    <t>Send out a direct email invitation to previous attendees on June 30th</t>
  </si>
  <si>
    <t>Post Posters</t>
  </si>
  <si>
    <t>Have posters at the market</t>
  </si>
  <si>
    <t xml:space="preserve">Where else can we advertise? </t>
  </si>
  <si>
    <t>Back up plan for weather</t>
  </si>
  <si>
    <t>Reminder email to Chefs for Wishlists &amp; Menu Details</t>
  </si>
  <si>
    <t>Check in with Farmers about produce from wishlists</t>
  </si>
  <si>
    <t>Set up coffee donation</t>
  </si>
  <si>
    <t>July</t>
  </si>
  <si>
    <t>Send initial Volunteer Email</t>
  </si>
  <si>
    <t>Coordinate all supplies</t>
  </si>
  <si>
    <t>Committee Chair 1 &amp; Committee Chair 2</t>
  </si>
  <si>
    <t>Site Visit to design and finalize event Layout</t>
  </si>
  <si>
    <t>Check in with Chefs re: menus</t>
  </si>
  <si>
    <t>Who will run the payment recordkeeping RSVP list</t>
  </si>
  <si>
    <t>Update volunteer spreadsheet</t>
  </si>
  <si>
    <t>Other volunteers for set-up, take-down</t>
  </si>
  <si>
    <t>Volunteers for bussing/dishwashing</t>
  </si>
  <si>
    <t>Reserve port-a-toilets</t>
  </si>
  <si>
    <t>Have needed items list for Board Meeting</t>
  </si>
  <si>
    <t>Create Event Menu &amp; Program</t>
  </si>
  <si>
    <t>Board to f/u with phone calls and emails for invites</t>
  </si>
  <si>
    <t>Send out another email invitation/reminder on July 30th</t>
  </si>
  <si>
    <t>Confirm rented supplies list</t>
  </si>
  <si>
    <t>Finalize Linen order</t>
  </si>
  <si>
    <t>Get other advertisements opportunities</t>
  </si>
  <si>
    <t>Create week of, day of timeline</t>
  </si>
  <si>
    <t>Track Sponsor Reservations</t>
  </si>
  <si>
    <t>Plan for guest gifts - dried arrangements</t>
  </si>
  <si>
    <t xml:space="preserve">Get the volunteer &amp; chefs TY gifts together </t>
  </si>
  <si>
    <t>Make sure we have what we need for lighting</t>
  </si>
  <si>
    <t>Assign board volunteer roles</t>
  </si>
  <si>
    <t>Check for any missing supplies</t>
  </si>
  <si>
    <t>FB Shout Outs to:</t>
  </si>
  <si>
    <t>Sponsors</t>
  </si>
  <si>
    <t>chefs and vendors</t>
  </si>
  <si>
    <t>musicians</t>
  </si>
  <si>
    <t>Line up Volunteer drinks and dinner</t>
  </si>
  <si>
    <t>Buy thank you gifts for farmers &amp; chefs</t>
  </si>
  <si>
    <t>Get lights for around tables and walkway</t>
  </si>
  <si>
    <t>Consistent communication with farmers to ask for specific food donations to the event</t>
  </si>
  <si>
    <t>August</t>
  </si>
  <si>
    <t>Any final push for buying tickets?</t>
  </si>
  <si>
    <t>Finalize Silent Auction Items</t>
  </si>
  <si>
    <t>Make Auction Descriptions in Canva</t>
  </si>
  <si>
    <t>Create silent auction bid sheets/gift certs</t>
  </si>
  <si>
    <t>Check on dishwashing station supplies</t>
  </si>
  <si>
    <t>Finalize &amp; Print Event program &amp; Menus</t>
  </si>
  <si>
    <t>Create event signage</t>
  </si>
  <si>
    <t>1 week before event, email attendees.. mention clothing, parking</t>
  </si>
  <si>
    <t>Email closer to F2T to inform people that they can donate @ event</t>
  </si>
  <si>
    <t>Touch bases on the plan with Photographer</t>
  </si>
  <si>
    <t>Check in with Sponsors who have not RSVP'd</t>
  </si>
  <si>
    <t>Outline Speeches</t>
  </si>
  <si>
    <t>Talk to 'asker' about the ask</t>
  </si>
  <si>
    <t>Final Chef Emails - dietary restriction counts and menu verbage draft</t>
  </si>
  <si>
    <t>Buy extra food/drink items</t>
  </si>
  <si>
    <t>Final reminders to our guests via email</t>
  </si>
  <si>
    <t>Print out silent aution bidding sheets &amp; description sheets</t>
  </si>
  <si>
    <t>Check the week of and day of timelines</t>
  </si>
  <si>
    <t>Create thanking system for after the event</t>
  </si>
  <si>
    <t>Get thank you notes together</t>
  </si>
  <si>
    <t>Committee Member D &amp; Committee Chair 1</t>
  </si>
  <si>
    <t>Get TY notes together for all the volunteers</t>
  </si>
  <si>
    <t>Late August</t>
  </si>
  <si>
    <t>All</t>
  </si>
  <si>
    <t>EVENT DAY</t>
  </si>
  <si>
    <t>September</t>
  </si>
  <si>
    <t>Record keeping from the event</t>
  </si>
  <si>
    <t>Add all additional donor info to Spreadsheet</t>
  </si>
  <si>
    <t>TY's</t>
  </si>
  <si>
    <t>De-brief and suggestions for Next Year</t>
  </si>
  <si>
    <t>(Unassigned Tasks)</t>
  </si>
  <si>
    <t>Done?</t>
  </si>
  <si>
    <t>Expenses</t>
  </si>
  <si>
    <t>Item</t>
  </si>
  <si>
    <t>Previous Year's Actuals</t>
  </si>
  <si>
    <t>Budget</t>
  </si>
  <si>
    <t>Notes</t>
  </si>
  <si>
    <t>Admin &amp; Services</t>
  </si>
  <si>
    <t>Printing (Poster, Menus)</t>
  </si>
  <si>
    <t>Insurance</t>
  </si>
  <si>
    <t>Special Occasion License</t>
  </si>
  <si>
    <t>Linens Rental</t>
  </si>
  <si>
    <t>Servingware Rental</t>
  </si>
  <si>
    <t>PortaPotty Rental</t>
  </si>
  <si>
    <t>Uhaul + Gas</t>
  </si>
  <si>
    <t>Employee Vehicle Use</t>
  </si>
  <si>
    <t>Photographer</t>
  </si>
  <si>
    <t>Staff Wages</t>
  </si>
  <si>
    <t>Other - Equipment Purchased</t>
  </si>
  <si>
    <t>ADMIN &amp; SERVICE EXPENSES</t>
  </si>
  <si>
    <t>Food</t>
  </si>
  <si>
    <t>Farm Purchases &amp; Chef Reimbursements</t>
  </si>
  <si>
    <t>Flowers (Centerpieces, etc)</t>
  </si>
  <si>
    <t>Meat/Main Dish Protein</t>
  </si>
  <si>
    <t>Pizza &amp; Beverages for Volunteers</t>
  </si>
  <si>
    <t>Champagne</t>
  </si>
  <si>
    <t>Ice</t>
  </si>
  <si>
    <t>FOOD EXPENSES</t>
  </si>
  <si>
    <t>Music</t>
  </si>
  <si>
    <t>Riverdog Shakedown</t>
  </si>
  <si>
    <t>Rib + Corbin</t>
  </si>
  <si>
    <t>MUSIC EXPENSES</t>
  </si>
  <si>
    <t>Gifts</t>
  </si>
  <si>
    <t>Location Host</t>
  </si>
  <si>
    <t>Chefs (6 of them)</t>
  </si>
  <si>
    <t>Volunteers (20 of them)</t>
  </si>
  <si>
    <t>Any other donors need gifts?</t>
  </si>
  <si>
    <t>GIFT EXPENSES SUBTOTAL</t>
  </si>
  <si>
    <t>EXPENSES TOTAL</t>
  </si>
  <si>
    <t>Income</t>
  </si>
  <si>
    <t>Ticket Sales</t>
  </si>
  <si>
    <t>Direct Donations</t>
  </si>
  <si>
    <t>Auction</t>
  </si>
  <si>
    <t>GROSS INCOME</t>
  </si>
  <si>
    <t>NET INCOME</t>
  </si>
  <si>
    <t>Sponsor</t>
  </si>
  <si>
    <t>Email</t>
  </si>
  <si>
    <t>Promo Code</t>
  </si>
  <si>
    <t>Number of Tickets</t>
  </si>
  <si>
    <t>Code Sent</t>
  </si>
  <si>
    <t>Redeemed?</t>
  </si>
  <si>
    <t>Redeemed By Who?</t>
  </si>
  <si>
    <t>Total Tickets:</t>
  </si>
  <si>
    <t>Date</t>
  </si>
  <si>
    <t>Name</t>
  </si>
  <si>
    <t>Email Address</t>
  </si>
  <si>
    <t>Paid Via</t>
  </si>
  <si>
    <t>Received code?</t>
  </si>
  <si>
    <t>Registered</t>
  </si>
  <si>
    <t>Emailed</t>
  </si>
  <si>
    <t>Must Redeem by:</t>
  </si>
  <si>
    <t>Item Coordinator/ Location</t>
  </si>
  <si>
    <t>Supplies Needed</t>
  </si>
  <si>
    <t>Quantity Needed</t>
  </si>
  <si>
    <t>Quantity Acquired</t>
  </si>
  <si>
    <t>READY</t>
  </si>
  <si>
    <t>Provided By</t>
  </si>
  <si>
    <t>General</t>
  </si>
  <si>
    <t>Market Storage</t>
  </si>
  <si>
    <t>Tents</t>
  </si>
  <si>
    <t xml:space="preserve">Back Up tent </t>
  </si>
  <si>
    <t>Rental Company</t>
  </si>
  <si>
    <t xml:space="preserve">Back up event tent </t>
  </si>
  <si>
    <t>Ice chests</t>
  </si>
  <si>
    <t>Beverage Coolers</t>
  </si>
  <si>
    <t>Grill</t>
  </si>
  <si>
    <t>Blue Masking tape to lable folks items</t>
  </si>
  <si>
    <t>8 0z shallow Mason :Jars for tea lights</t>
  </si>
  <si>
    <t>Vases</t>
  </si>
  <si>
    <t>Extension cords</t>
  </si>
  <si>
    <t>10 ft tposts</t>
  </si>
  <si>
    <t>Lighting</t>
  </si>
  <si>
    <t xml:space="preserve">Lights for walking to bathrooms </t>
  </si>
  <si>
    <t>Spotlights for Kitchen</t>
  </si>
  <si>
    <t>LED tea lights</t>
  </si>
  <si>
    <t xml:space="preserve">Hanging/string lights for the market table, auction, &amp; wine tables </t>
  </si>
  <si>
    <t>String lights for chefs</t>
  </si>
  <si>
    <t>String lights for dining area</t>
  </si>
  <si>
    <t>Flowers</t>
  </si>
  <si>
    <t>Centerpiece arrangements</t>
  </si>
  <si>
    <t>Place Setting Flower Arrangements</t>
  </si>
  <si>
    <t>Lavender for champaign flutes and place settings</t>
  </si>
  <si>
    <t>Dining Room</t>
  </si>
  <si>
    <t>Tables</t>
  </si>
  <si>
    <t>8-top rounds</t>
  </si>
  <si>
    <t>6ft Rectangle</t>
  </si>
  <si>
    <t>Bistro Tables</t>
  </si>
  <si>
    <t>6-top Round</t>
  </si>
  <si>
    <t>4' Table</t>
  </si>
  <si>
    <t>Chairs</t>
  </si>
  <si>
    <t>Back up tables</t>
  </si>
  <si>
    <t>Champagne Flutes</t>
  </si>
  <si>
    <t>Wine glasses</t>
  </si>
  <si>
    <t>Water glasses</t>
  </si>
  <si>
    <t>Beer Glasses</t>
  </si>
  <si>
    <t>Dinnerware</t>
  </si>
  <si>
    <t>C1 Plates</t>
  </si>
  <si>
    <t>C2 Bowls</t>
  </si>
  <si>
    <t>C3 Plates</t>
  </si>
  <si>
    <t>C4: Sorbet Jars (4 oz)</t>
  </si>
  <si>
    <t>C5: Dinner Plates</t>
  </si>
  <si>
    <t>C6: Dessert Jars (8oz)</t>
  </si>
  <si>
    <t>Fork/knife resting small plate</t>
  </si>
  <si>
    <t>Flatware</t>
  </si>
  <si>
    <t>Dinner Forks</t>
  </si>
  <si>
    <t>Dinner Knives</t>
  </si>
  <si>
    <t>Soup Spoons</t>
  </si>
  <si>
    <t>Intermezzo Spoons</t>
  </si>
  <si>
    <t>Dessert Spoons</t>
  </si>
  <si>
    <t>Salt and Pepper shakers</t>
  </si>
  <si>
    <t>Coffee cups and saucers</t>
  </si>
  <si>
    <t>Linens</t>
  </si>
  <si>
    <t>8ft Round White for Dining Tables</t>
  </si>
  <si>
    <t>6ft Rectangle Black for Kitchen &amp; bar</t>
  </si>
  <si>
    <t>6ft white round</t>
  </si>
  <si>
    <t>Napkins - mustard</t>
  </si>
  <si>
    <t>Napkins - black</t>
  </si>
  <si>
    <t>Greeting Table</t>
  </si>
  <si>
    <t>Table Runners</t>
  </si>
  <si>
    <t>Service &amp; Servers</t>
  </si>
  <si>
    <t>Water pitchers</t>
  </si>
  <si>
    <t>Bus Bins</t>
  </si>
  <si>
    <t>Bar Towels</t>
  </si>
  <si>
    <t>Service Trays</t>
  </si>
  <si>
    <t>Tray stands for servers</t>
  </si>
  <si>
    <t>Beer - mini keg</t>
  </si>
  <si>
    <t>Beer - Pony Keg Alpenhaze</t>
  </si>
  <si>
    <t>Champaign/Brut</t>
  </si>
  <si>
    <t>Cream and Sugar Service</t>
  </si>
  <si>
    <t>Kitchen</t>
  </si>
  <si>
    <t xml:space="preserve">Dishwashing stuff </t>
  </si>
  <si>
    <t>Garbage Bins</t>
  </si>
  <si>
    <t>Garbage Bins for Kegs</t>
  </si>
  <si>
    <t>Recycling Bin for Bar</t>
  </si>
  <si>
    <t>Compost Totes</t>
  </si>
  <si>
    <t>Hand Washing Setups</t>
  </si>
  <si>
    <t>Print Matierals</t>
  </si>
  <si>
    <t>Folding Cards with artwork for Thank Yous</t>
  </si>
  <si>
    <t>Posters</t>
  </si>
  <si>
    <t>Paper for Menus and Signage</t>
  </si>
  <si>
    <t>Menus</t>
  </si>
  <si>
    <t>Event Signage</t>
  </si>
  <si>
    <t>Check In Here A-Board</t>
  </si>
  <si>
    <t>Table Signs (W/server name &amp; QR Code)</t>
  </si>
  <si>
    <t>Restrooms This Way</t>
  </si>
  <si>
    <t>Glassware Drop</t>
  </si>
  <si>
    <t xml:space="preserve"> Reception Appetizer Decription Sign</t>
  </si>
  <si>
    <t>Reception Champagn Sign</t>
  </si>
  <si>
    <t>Reception Elixir Sign</t>
  </si>
  <si>
    <t>Reserved signs</t>
  </si>
  <si>
    <t>Volunteers list with contacts</t>
  </si>
  <si>
    <t>Event Timelines - 4 copies</t>
  </si>
  <si>
    <t>Talking Points &amp; Timelines for Speakers</t>
  </si>
  <si>
    <t>Auction Bid Sheets</t>
  </si>
  <si>
    <t>Auction Frames</t>
  </si>
  <si>
    <t>Auction Descriptions</t>
  </si>
  <si>
    <t>Donation SpreadSheet</t>
  </si>
  <si>
    <t>Roots</t>
  </si>
  <si>
    <t>Course</t>
  </si>
  <si>
    <t>Delivered</t>
  </si>
  <si>
    <t>Food/Item</t>
  </si>
  <si>
    <t>Quantity</t>
  </si>
  <si>
    <t>Delivery Notes</t>
  </si>
  <si>
    <t>Donor/Vendor</t>
  </si>
  <si>
    <t>Business</t>
  </si>
  <si>
    <t>Chef/Contact</t>
  </si>
  <si>
    <t>Phone Number</t>
  </si>
  <si>
    <t>Cost Paid</t>
  </si>
  <si>
    <t>Donated Value</t>
  </si>
  <si>
    <t xml:space="preserve"> Contact**</t>
  </si>
  <si>
    <t>Who is picking up?</t>
  </si>
  <si>
    <t>Picked up</t>
  </si>
  <si>
    <t>Delivered to Chefs</t>
  </si>
  <si>
    <t>Notes***</t>
  </si>
  <si>
    <t>White Wine</t>
  </si>
  <si>
    <t>Red Wine</t>
  </si>
  <si>
    <t>Plain Cellars</t>
  </si>
  <si>
    <t>Beer (Keg)</t>
  </si>
  <si>
    <t xml:space="preserve">Bushel &amp; Bee </t>
  </si>
  <si>
    <t>Kayla Applebay</t>
  </si>
  <si>
    <t>Bubbles</t>
  </si>
  <si>
    <t>Thursday</t>
  </si>
  <si>
    <t>Saturday</t>
  </si>
  <si>
    <t>Sunday</t>
  </si>
  <si>
    <t>Day Of</t>
  </si>
  <si>
    <t>Day Before</t>
  </si>
  <si>
    <t>Head lamps</t>
  </si>
  <si>
    <t>Donation envelopes</t>
  </si>
  <si>
    <t>Lavender</t>
  </si>
  <si>
    <t>Pens</t>
  </si>
  <si>
    <t>Banquet permit</t>
  </si>
  <si>
    <t>Sign in sheet</t>
  </si>
  <si>
    <t>Sponsor banner</t>
  </si>
  <si>
    <t>Signage</t>
  </si>
  <si>
    <t>Market Chalboards</t>
  </si>
  <si>
    <t>Extra tables</t>
  </si>
  <si>
    <t>Credit Card Machine &amp; Charger</t>
  </si>
  <si>
    <t>Bar Rags</t>
  </si>
  <si>
    <t>Candles</t>
  </si>
  <si>
    <t>Large Jars</t>
  </si>
  <si>
    <t>Candle jars</t>
  </si>
  <si>
    <t>More pens</t>
  </si>
  <si>
    <t>4oz jars</t>
  </si>
  <si>
    <t>Bar rags</t>
  </si>
  <si>
    <t>manila envelope for donations</t>
  </si>
  <si>
    <t>Spotlights</t>
  </si>
  <si>
    <t>Candle dishes</t>
  </si>
  <si>
    <t>Jars</t>
  </si>
  <si>
    <t>Recipients</t>
  </si>
  <si>
    <t>Gift</t>
  </si>
  <si>
    <t>Cost</t>
  </si>
  <si>
    <t>Board &amp; Staff Volunteer Shifts</t>
  </si>
  <si>
    <t>Board Members</t>
  </si>
  <si>
    <t>Times</t>
  </si>
  <si>
    <t>Tasks</t>
  </si>
  <si>
    <t>3 Days Before</t>
  </si>
  <si>
    <t>Drop off Vases to Angela</t>
  </si>
  <si>
    <t>AM</t>
  </si>
  <si>
    <t>Trim trees back from kitchen tents</t>
  </si>
  <si>
    <t>Meet port-a-potty drop off</t>
  </si>
  <si>
    <t>2 Days Before</t>
  </si>
  <si>
    <t xml:space="preserve">Market Trailer Delivery </t>
  </si>
  <si>
    <t>Dishwashing setup delivery</t>
  </si>
  <si>
    <t>Ice Chest Pickup &amp; Delivery</t>
  </si>
  <si>
    <t xml:space="preserve">Accessory Needs? </t>
  </si>
  <si>
    <t xml:space="preserve">Monday  </t>
  </si>
  <si>
    <t>Linen Pickup</t>
  </si>
  <si>
    <t>Monday AM or Sunday</t>
  </si>
  <si>
    <t>Generator Pickup form Lauren</t>
  </si>
  <si>
    <t>Generator Delivery</t>
  </si>
  <si>
    <t xml:space="preserve">Sunday </t>
  </si>
  <si>
    <t>Finalizing Lights</t>
  </si>
  <si>
    <t>Uhaul Pickup</t>
  </si>
  <si>
    <t>Mowing the lawn</t>
  </si>
  <si>
    <t>10-11am</t>
  </si>
  <si>
    <t>Uhaul Team (Driver)</t>
  </si>
  <si>
    <t>8am-12pm</t>
  </si>
  <si>
    <t>Pick up at: Ravenous, Beecher &amp; Tierra</t>
  </si>
  <si>
    <t>Uhaul Team</t>
  </si>
  <si>
    <t>Delivering Tomatoes to Marci</t>
  </si>
  <si>
    <t>Pick up from Snowgrass</t>
  </si>
  <si>
    <t>On-site Coordinator</t>
  </si>
  <si>
    <t>11am-4pm</t>
  </si>
  <si>
    <t xml:space="preserve">Cut Flower Pickup (unless being delivered) </t>
  </si>
  <si>
    <t>On-site set up</t>
  </si>
  <si>
    <t>12pm-2pm</t>
  </si>
  <si>
    <t>Setting up tents, tables &amp; chairs; Staging Dishware; Posting Signage</t>
  </si>
  <si>
    <t>12pm-4pm</t>
  </si>
  <si>
    <t>Ice Chest Filling</t>
  </si>
  <si>
    <t>Compost Bin Delivery</t>
  </si>
  <si>
    <t>Available in the Evening</t>
  </si>
  <si>
    <t>After 5</t>
  </si>
  <si>
    <t>On-Site Coordinator</t>
  </si>
  <si>
    <t>Final Dining Room Decor/Kitchen set-up</t>
  </si>
  <si>
    <t>1-3pm</t>
  </si>
  <si>
    <t>Tablecloths &amp; decor</t>
  </si>
  <si>
    <t>Water Jug Filling</t>
  </si>
  <si>
    <t>Projector Set up</t>
  </si>
  <si>
    <t>Auction Item Setup</t>
  </si>
  <si>
    <t>Volunteer Room Setup</t>
  </si>
  <si>
    <t>drinks, paper plates &amp; napkins, trash can, volunteer gifts</t>
  </si>
  <si>
    <t>Pizza Pickup</t>
  </si>
  <si>
    <t>Generator Guru</t>
  </si>
  <si>
    <t>Hosting the Check-In Table</t>
  </si>
  <si>
    <t>4:30-6</t>
  </si>
  <si>
    <t>Assisting with Auction</t>
  </si>
  <si>
    <t>8pm-9pm</t>
  </si>
  <si>
    <t>Payment Manager</t>
  </si>
  <si>
    <t>Handing out Chef Gifts</t>
  </si>
  <si>
    <t>Compost &amp; Garbage Disposal</t>
  </si>
  <si>
    <t xml:space="preserve">Packing down for the night </t>
  </si>
  <si>
    <t>9-10pm</t>
  </si>
  <si>
    <t>Scraping extra dishes, collecting table cloths and decor, folding &amp; loading tables, folding chairs, staging for uhaul</t>
  </si>
  <si>
    <t>Day After</t>
  </si>
  <si>
    <t>Packing Up Uhaul &amp; Trailer</t>
  </si>
  <si>
    <t>9am-12pm</t>
  </si>
  <si>
    <t xml:space="preserve">Tents, lights, power cords, </t>
  </si>
  <si>
    <t>Uhaul Team Lead (Driver)</t>
  </si>
  <si>
    <t>12-4pm</t>
  </si>
  <si>
    <t>Final Dish-Washing at Ravenous</t>
  </si>
  <si>
    <t>Confirmed Vounteers</t>
  </si>
  <si>
    <t>Previous volunteers</t>
  </si>
  <si>
    <t>Role</t>
  </si>
  <si>
    <t>Confirmed?</t>
  </si>
  <si>
    <t>Contacted by:</t>
  </si>
  <si>
    <t>Contact Info</t>
  </si>
  <si>
    <t>Address</t>
  </si>
  <si>
    <t>Thank you sent/delivered</t>
  </si>
  <si>
    <t>Survey Link Sent</t>
  </si>
  <si>
    <t>hannahlricer@gmail.com</t>
  </si>
  <si>
    <t>Expo</t>
  </si>
  <si>
    <t>eleanorleeclarke@gmail.com</t>
  </si>
  <si>
    <t>Server 1 (Table 1 &amp; 2)</t>
  </si>
  <si>
    <t>caroline@eathikelove.com</t>
  </si>
  <si>
    <t>Server 2 (Table 3 &amp; 4)</t>
  </si>
  <si>
    <t>csianna14@gmail.com</t>
  </si>
  <si>
    <t>Server 3 (Table 5 &amp; 6)</t>
  </si>
  <si>
    <t>egrlily22@gmail.com</t>
  </si>
  <si>
    <t>Server 4 (Table 7 &amp; 8)</t>
  </si>
  <si>
    <t>ivyspiegost@icloud.com</t>
  </si>
  <si>
    <t>Server 5 (Table 9</t>
  </si>
  <si>
    <t>jschluck21@gmail.com</t>
  </si>
  <si>
    <t>Server 6 (Table 10</t>
  </si>
  <si>
    <t>elisabethkeziah@gmail.com</t>
  </si>
  <si>
    <t>Server 7 (Table 11</t>
  </si>
  <si>
    <t>tatumresources@msn.com</t>
  </si>
  <si>
    <t>Server 8 (Table 12</t>
  </si>
  <si>
    <t>Server 9 Table 13</t>
  </si>
  <si>
    <t>maxtrieger@yahoo.com</t>
  </si>
  <si>
    <t>Server 10 Table 14 &amp; 15</t>
  </si>
  <si>
    <t>nora.b.heath@gmail.com</t>
  </si>
  <si>
    <t xml:space="preserve">Floater </t>
  </si>
  <si>
    <t>snowgrassfarm@gmail.com</t>
  </si>
  <si>
    <t>Floater (arriving at 4:30-5)</t>
  </si>
  <si>
    <t>mia.fehl@munchenhaus.com</t>
  </si>
  <si>
    <t>rachel.booher@iciclebrewing.com</t>
  </si>
  <si>
    <t>Dish Washer</t>
  </si>
  <si>
    <t>ryan@viscontis.com</t>
  </si>
  <si>
    <t>kayla@bushelandbee.com</t>
  </si>
  <si>
    <t>Lead Dish Washer</t>
  </si>
  <si>
    <t>tpreston@rhleavenworth.com</t>
  </si>
  <si>
    <t>Bev Table Host - Beer &amp; Elixirs</t>
  </si>
  <si>
    <t xml:space="preserve">dahlsn@gmail.com </t>
  </si>
  <si>
    <t>Backup Server</t>
  </si>
  <si>
    <t>Wine Server</t>
  </si>
  <si>
    <t xml:space="preserve">saltandhoneycooking@gmail.com </t>
  </si>
  <si>
    <t>yodelinbroth@gmail.com</t>
  </si>
  <si>
    <t>sullavita931@gmail.com</t>
  </si>
  <si>
    <t>troy@leavenworth.org</t>
  </si>
  <si>
    <t>Note cards for servers!</t>
  </si>
  <si>
    <t>Servers each have 1 or 2 tables - Assign who has 2 tables</t>
  </si>
  <si>
    <t>Please select your table(s) and write your name on the centerpiece</t>
  </si>
  <si>
    <t>Wine Servers - 4 walk the floor (assign each a section), others stay at the bar to open bottles &amp; pour beer/elixirs</t>
  </si>
  <si>
    <t>Floaters will walk the floor refilling waters &amp; help run food</t>
  </si>
  <si>
    <t>Before Service:</t>
  </si>
  <si>
    <t>Servers Set the tables with Fork, Knife, Soup Spoon, Intermezzo Spoon, Napkin, Water glass, Wine Glass, Menu &amp; micro-bouquet- show table setting</t>
  </si>
  <si>
    <t>Floaters - Fill water glasses</t>
  </si>
  <si>
    <t>Pizza dinner @ 4:30, then back to the floor by 5:15</t>
  </si>
  <si>
    <t>Service Flow:</t>
  </si>
  <si>
    <t>As guests arrive to the floor, servers will tell them to select a table and wine servers will walk the floor with wine bottles</t>
  </si>
  <si>
    <t>Floaters, take empty champagn flutes to dish pit</t>
  </si>
  <si>
    <t>**Announcement to take your seats from Rob &amp; Committee Chair 1**</t>
  </si>
  <si>
    <t>Servers will greet their tables, introduce yourself and first ask if anyone has any dietary restrictions</t>
  </si>
  <si>
    <t>Take notes on Dietary Restrictions and return them to Gabby</t>
  </si>
  <si>
    <t>Ask if you can get anyone a drink other than wine - Elixirs and beer options are listed at the bottom of the menu</t>
  </si>
  <si>
    <t>Fetch any drinks other than wine from the bar</t>
  </si>
  <si>
    <t>Wine servers continue to walk the floor offering wine</t>
  </si>
  <si>
    <t>**First Course is Announced**</t>
  </si>
  <si>
    <t>Always bring dietary restriction plates to your table first (check this with Gabby)</t>
  </si>
  <si>
    <t>Drop first course, check on everyone's drink</t>
  </si>
  <si>
    <r>
      <rPr>
        <rFont val="Calibri"/>
        <color theme="1"/>
      </rPr>
      <t xml:space="preserve">Clear plates as they empty - LEAVE FORKS &amp; KNIVES - </t>
    </r>
    <r>
      <rPr>
        <rFont val="Calibri"/>
        <b/>
        <color theme="1"/>
      </rPr>
      <t>Scrape Plates in Dish Drop</t>
    </r>
  </si>
  <si>
    <t>**Second Course is Announced**</t>
  </si>
  <si>
    <t>Drop second course, check on everyone's drinks</t>
  </si>
  <si>
    <r>
      <rPr>
        <rFont val="Calibri"/>
        <color theme="1"/>
      </rPr>
      <t xml:space="preserve">Clear bowls as they empty - take soup spoons &amp; leave forks/knives - </t>
    </r>
    <r>
      <rPr>
        <rFont val="Calibri"/>
        <b/>
        <color theme="1"/>
      </rPr>
      <t>scrape bowls at dish drop</t>
    </r>
  </si>
  <si>
    <t>**Third Course is Announced**</t>
  </si>
  <si>
    <t>Drop third course, check everyone's drinks</t>
  </si>
  <si>
    <r>
      <rPr>
        <rFont val="Calibri"/>
        <color theme="1"/>
      </rPr>
      <t xml:space="preserve">Clear plates as they empty - LEAVE FORKS &amp; KNIVES - </t>
    </r>
    <r>
      <rPr>
        <rFont val="Calibri"/>
        <b/>
        <color theme="1"/>
      </rPr>
      <t>Scrape Plates in Dish Drop</t>
    </r>
  </si>
  <si>
    <t>**Intermezzo is announced**</t>
  </si>
  <si>
    <t>Drop intermezzo, check everyone's drinks</t>
  </si>
  <si>
    <r>
      <rPr>
        <rFont val="Calibri"/>
        <color theme="1"/>
      </rPr>
      <t xml:space="preserve">Clear jars as they empty - take intermezzo spoons &amp; leave forks/knives - </t>
    </r>
    <r>
      <rPr>
        <rFont val="Calibri"/>
        <b/>
        <color theme="1"/>
      </rPr>
      <t>scrape jars at dish drop</t>
    </r>
  </si>
  <si>
    <t>**Entree is announcced**</t>
  </si>
  <si>
    <t>Drop Entree, check everyone's drinks</t>
  </si>
  <si>
    <r>
      <rPr>
        <rFont val="Calibri"/>
        <color theme="1"/>
      </rPr>
      <t xml:space="preserve">Clear plates as they emply and this time, TAKE ALL SILVERWARE - </t>
    </r>
    <r>
      <rPr>
        <rFont val="Calibri"/>
        <b/>
        <color theme="1"/>
      </rPr>
      <t>scrape plates at dish drop</t>
    </r>
  </si>
  <si>
    <t>Bring out Dessert Spoons</t>
  </si>
  <si>
    <t>**Dessert is announced**</t>
  </si>
  <si>
    <t>Drop desserts, final drink check</t>
  </si>
  <si>
    <r>
      <rPr>
        <rFont val="Calibri"/>
        <color theme="1"/>
      </rPr>
      <t>Clear dessert jars &amp; spoons -</t>
    </r>
    <r>
      <rPr>
        <rFont val="Calibri"/>
        <b/>
        <color theme="1"/>
      </rPr>
      <t xml:space="preserve"> scrape jars at dish drop</t>
    </r>
  </si>
  <si>
    <t>Day</t>
  </si>
  <si>
    <t>Time</t>
  </si>
  <si>
    <t>Event</t>
  </si>
  <si>
    <t>Details</t>
  </si>
  <si>
    <t>Micro-bouquets delivered</t>
  </si>
  <si>
    <t>Volunteer Room all set with: drinks, paper plates &amp; napkins, trash can, volunteer gifts</t>
  </si>
  <si>
    <t>Initial Auction Setup</t>
  </si>
  <si>
    <t>Volunteer Shift</t>
  </si>
  <si>
    <t>Tablecloths out, all decor out, all signs out</t>
  </si>
  <si>
    <t>Fill Water Jugs &amp; Pitchers</t>
  </si>
  <si>
    <t>Set Up Tables w/linen, centerpieces</t>
  </si>
  <si>
    <t>Double check all tables, chairs, lights, plates, etc were delivered , are clean, and ready for use</t>
  </si>
  <si>
    <t>Start setting up the last minute items.  See set up list.</t>
  </si>
  <si>
    <t>Keg &amp; volunteer beverages delivery</t>
  </si>
  <si>
    <t>Chefs Arrive</t>
  </si>
  <si>
    <t>Board volunteers get changed</t>
  </si>
  <si>
    <t>Photographer arrivers</t>
  </si>
  <si>
    <t>Pizza pick up</t>
  </si>
  <si>
    <t>All Servers Arrive (Volunteers &amp; Wine Staff)</t>
  </si>
  <si>
    <t>Committee Chair 1 gives server orientation, place settings out, final dining room touches -  Names on centerpiece signs</t>
  </si>
  <si>
    <t>Silent Auction finishing touches</t>
  </si>
  <si>
    <t xml:space="preserve">Committee Chair 2, </t>
  </si>
  <si>
    <t>Musicians &amp; Music Coordinator arrive</t>
  </si>
  <si>
    <t>Committee Member B orients Musicians</t>
  </si>
  <si>
    <t>Volunteer &amp; Band Pizza Dinner</t>
  </si>
  <si>
    <t>In the house</t>
  </si>
  <si>
    <t>Check-in Hosts Arrive</t>
  </si>
  <si>
    <t>Committee Chair 1 orients Committee Member B on check in</t>
  </si>
  <si>
    <t>Guests can arrive</t>
  </si>
  <si>
    <t>Committee Members A &amp; B at Check in Table</t>
  </si>
  <si>
    <t>All servers to the floor</t>
  </si>
  <si>
    <t>1st Tour</t>
  </si>
  <si>
    <t>first tour, drinks in hand, with host 1</t>
  </si>
  <si>
    <t>2nd Tour</t>
  </si>
  <si>
    <t>second tour with host 2</t>
  </si>
  <si>
    <t>Final check in</t>
  </si>
  <si>
    <t>Call anyone who hasn't checked in, set out greeting sign for any stragglers: "Please join us down the path to your right"</t>
  </si>
  <si>
    <t>Get everyone seated</t>
  </si>
  <si>
    <t>Greetings and get seated, introduces Committee Chair 1</t>
  </si>
  <si>
    <t>Welcome</t>
  </si>
  <si>
    <t>Committee Chair 1 Welcome (thank everyone, tell them what they're in for)</t>
  </si>
  <si>
    <t>First Appetizer Served</t>
  </si>
  <si>
    <t>CHEF introduces course 1</t>
  </si>
  <si>
    <t>Music Starts</t>
  </si>
  <si>
    <t>Soup Served</t>
  </si>
  <si>
    <t>CHEF introduces course 2, Pass mic to Committee Member B</t>
  </si>
  <si>
    <t>Sponsor and Event support recognition</t>
  </si>
  <si>
    <t>Tomato Salad Served</t>
  </si>
  <si>
    <t>CHEF introduces Course 3</t>
  </si>
  <si>
    <t>7:20-7:50PM</t>
  </si>
  <si>
    <t>Music Intermission</t>
  </si>
  <si>
    <t>intermezzo Served</t>
  </si>
  <si>
    <t>CHEF shares about the Intermezzo, introduces Jenny</t>
  </si>
  <si>
    <t>The ask!</t>
  </si>
  <si>
    <t>Farmer speech - including how to donate online or with remit envelopes!</t>
  </si>
  <si>
    <t>Bring it home - how to donate</t>
  </si>
  <si>
    <t>"Bring it home" on ask donations and stoke the auction energy</t>
  </si>
  <si>
    <t>Entree Served</t>
  </si>
  <si>
    <t>CHEF introduces entree</t>
  </si>
  <si>
    <t>Riverdog Resumes</t>
  </si>
  <si>
    <t>Auction Closes</t>
  </si>
  <si>
    <t>Compile Auction announcement list</t>
  </si>
  <si>
    <t>Dessert is served</t>
  </si>
  <si>
    <t>CHEF introduces dessert</t>
  </si>
  <si>
    <t>Auction winners announced / payment available/ auction items boxed for pick up</t>
  </si>
  <si>
    <t xml:space="preserve">Announce Auction winners, thank you to all, get up and dance, and good night! </t>
  </si>
  <si>
    <t>Collect all donation envelopes</t>
  </si>
  <si>
    <t>Funnel them all back to Committee Member B to be sealed until counted/processed</t>
  </si>
  <si>
    <t>Music ends (unless encore is demanded)</t>
  </si>
  <si>
    <t>Clean up begins</t>
  </si>
  <si>
    <t>Clean up - Litter, Linens, collect all dishware. drop the tables &amp; chairs for reload.</t>
  </si>
  <si>
    <t>Service volunteers, board members, other volunteers present</t>
  </si>
  <si>
    <t>Day after event</t>
  </si>
  <si>
    <t>Return all picked up items and Uhaul</t>
  </si>
  <si>
    <t>Compost Tote Delivery</t>
  </si>
  <si>
    <t xml:space="preserve">Board Work Party at Roots? </t>
  </si>
  <si>
    <t>Check in with muscian</t>
  </si>
  <si>
    <t>Check in with Chefs</t>
  </si>
  <si>
    <t>Check in with Eagle Creek</t>
  </si>
  <si>
    <t>Check in with photographer</t>
  </si>
  <si>
    <t>Print sign in sheet</t>
  </si>
  <si>
    <t>Print event signage</t>
  </si>
  <si>
    <t>Pack up day of items</t>
  </si>
  <si>
    <t>Check in with the 'asker'</t>
  </si>
  <si>
    <t>Send final guest reminder email</t>
  </si>
  <si>
    <t>Make sure Dan and Becky have the outline</t>
  </si>
  <si>
    <t>Set up TY email for Thursday</t>
  </si>
  <si>
    <t>Make sure thanking system is in place</t>
  </si>
  <si>
    <t>Day before set up party</t>
  </si>
  <si>
    <t>Make Board Member Boutonierres</t>
  </si>
  <si>
    <t>Make Dietary Restriction Arrangements</t>
  </si>
  <si>
    <t>Fill water jugs</t>
  </si>
  <si>
    <t>Bring and set up farmers market tents</t>
  </si>
  <si>
    <t>Pick flowers</t>
  </si>
  <si>
    <t>Create Flower Decor in Mason jars</t>
  </si>
  <si>
    <t>Post on FB</t>
  </si>
  <si>
    <t>Day of set up</t>
  </si>
  <si>
    <t>Volunteer food!</t>
  </si>
  <si>
    <t>Volunteer beverages</t>
  </si>
  <si>
    <t>Ice run</t>
  </si>
  <si>
    <t>Event happens!</t>
  </si>
  <si>
    <t>Clean up</t>
  </si>
  <si>
    <t>Count money</t>
  </si>
  <si>
    <t>Anything leftover that needs to be delivered</t>
  </si>
  <si>
    <t>Email out to the Board</t>
  </si>
  <si>
    <t>Debrief</t>
  </si>
  <si>
    <t>Financials and Thanking</t>
  </si>
  <si>
    <t>Day Before Set Up</t>
  </si>
  <si>
    <t>Action</t>
  </si>
  <si>
    <t>T Posts</t>
  </si>
  <si>
    <t>Clean wine glasses (most likely just a lite wet rag or cotten polishing)</t>
  </si>
  <si>
    <t>Lights over dinner tables*****add lights</t>
  </si>
  <si>
    <t>Lights and tents over table for chefs</t>
  </si>
  <si>
    <t>Make sure we'll have proper signage for parking and restrooms</t>
  </si>
  <si>
    <t>Count all plates &amp; glassware &amp; compare to expected counts</t>
  </si>
  <si>
    <t>Plates under kitchen tables, sectioned out</t>
  </si>
  <si>
    <t>Post signage for dish counts/index cards on each crate</t>
  </si>
  <si>
    <t>Set up market banner - not this year</t>
  </si>
  <si>
    <t>Set up hand wash station by bathrooms</t>
  </si>
  <si>
    <t>wine and app tables at top and bottom</t>
  </si>
  <si>
    <t xml:space="preserve">Set up reception bar &amp; check in table </t>
  </si>
  <si>
    <t>dining tables out</t>
  </si>
  <si>
    <t>Chairs out</t>
  </si>
  <si>
    <t>water all filled</t>
  </si>
  <si>
    <t>Do we have all utensils and table settings ready for tomorrow?</t>
  </si>
  <si>
    <t>generators an electrical</t>
  </si>
  <si>
    <t>trash cans and trash bags</t>
  </si>
  <si>
    <t>Solar Lights out</t>
  </si>
  <si>
    <t>Items</t>
  </si>
  <si>
    <t>Who</t>
  </si>
  <si>
    <t>final light check</t>
  </si>
  <si>
    <t>Parking signage</t>
  </si>
  <si>
    <t>Bathroom signage</t>
  </si>
  <si>
    <t>Fill Water Pitchers &amp; Jugs</t>
  </si>
  <si>
    <t>Ice Pick up</t>
  </si>
  <si>
    <t>Polish all glassware &amp; silverware</t>
  </si>
  <si>
    <t>Reception Area table Decor</t>
  </si>
  <si>
    <t>Table cloth, flowers, platters, napkins, labels</t>
  </si>
  <si>
    <t>Set up Auction Items</t>
  </si>
  <si>
    <t>Sign in table</t>
  </si>
  <si>
    <t>Sign in sheets and pens</t>
  </si>
  <si>
    <t>Table decor</t>
  </si>
  <si>
    <t>table cloths, burlap runners, flower, lights</t>
  </si>
  <si>
    <t xml:space="preserve">Remit envelopes to Table </t>
  </si>
  <si>
    <t>Decor at dining tables and all LCFM tables</t>
  </si>
  <si>
    <t>Table settings</t>
  </si>
  <si>
    <t>Plates, silverware, napkins, menus, glasses</t>
  </si>
  <si>
    <t>Place menus and bundles very last**</t>
  </si>
  <si>
    <t>Volunteer room</t>
  </si>
  <si>
    <t>TY cards &amp; gifts.  Pizza and drinks all set</t>
  </si>
  <si>
    <t>Drink tables</t>
  </si>
  <si>
    <t>Prepping Wine, Beer, Coffee Tables</t>
  </si>
  <si>
    <t>Coffee table</t>
  </si>
  <si>
    <t>Item #</t>
  </si>
  <si>
    <t>Auction Item Title</t>
  </si>
  <si>
    <t>FMV</t>
  </si>
  <si>
    <t>Starting Bid $</t>
  </si>
  <si>
    <t>Winning Bid</t>
  </si>
  <si>
    <t xml:space="preserve">Paid? </t>
  </si>
  <si>
    <t>Winner Name</t>
  </si>
  <si>
    <t>Winner Phone</t>
  </si>
  <si>
    <t>Winner Email/Contact</t>
  </si>
  <si>
    <t>Item Donor Business</t>
  </si>
  <si>
    <t>Donor Name</t>
  </si>
  <si>
    <t>Donor Email</t>
  </si>
  <si>
    <t>Donor Phone Number</t>
  </si>
  <si>
    <t>Donor Mailing Address</t>
  </si>
  <si>
    <t>CCM Board Member</t>
  </si>
  <si>
    <t>Thank You Sent?</t>
  </si>
  <si>
    <t>first</t>
  </si>
  <si>
    <t>last</t>
  </si>
  <si>
    <t>amount</t>
  </si>
  <si>
    <t>fund_code</t>
  </si>
  <si>
    <t>address_1</t>
  </si>
  <si>
    <t>address_2</t>
  </si>
  <si>
    <t>city</t>
  </si>
  <si>
    <t>state</t>
  </si>
  <si>
    <t>zipcode</t>
  </si>
  <si>
    <t>Use a Corporate Match?</t>
  </si>
  <si>
    <t>Employer or Associated Business:</t>
  </si>
  <si>
    <t>dedication_type</t>
  </si>
  <si>
    <t>dedication_name</t>
  </si>
  <si>
    <t>email</t>
  </si>
  <si>
    <t>phone</t>
  </si>
  <si>
    <t>country</t>
  </si>
  <si>
    <t>Merged Doc ID - Auction Only Donation Receipts</t>
  </si>
  <si>
    <t>Merged Doc URL - Auction Only Donation Receipts</t>
  </si>
  <si>
    <t>Link to merged Doc - Auction Only Donation Receipts</t>
  </si>
  <si>
    <t>Document Merge Status - Auction Only Donation Receipts</t>
  </si>
  <si>
    <t>Merged Doc ID - GFF &amp; Auction TY Letters</t>
  </si>
  <si>
    <t>Merged Doc URL - GFF &amp; Auction TY Letters</t>
  </si>
  <si>
    <t>Link to merged Doc - GFF &amp; Auction TY Letters</t>
  </si>
  <si>
    <t>Document Merge Status - GFF &amp; Auction TY Letters</t>
  </si>
  <si>
    <t>Merged Doc ID - GFF Only 9/21/21</t>
  </si>
  <si>
    <t>Merged Doc URL - GFF Only 9/21/21</t>
  </si>
  <si>
    <t>Link to merged Doc - GFF Only 9/21/21</t>
  </si>
  <si>
    <t>Document Merge Status - GFF Only 9/21/21</t>
  </si>
  <si>
    <t>Online Donations</t>
  </si>
  <si>
    <t>1eLpP6Aa9iGd11amipdSsj9UKLNVID0wmh0eGtZxN4Yk</t>
  </si>
  <si>
    <t>https://docs.google.com/document/d/1eLpP6Aa9iGd11amipdSsj9UKLNVID0wmh0eGtZxN4Yk/edit?usp=drivesdk</t>
  </si>
  <si>
    <t>Document successfully created; Document successfully merged; Manually run by leavenworthmarket@gmail.com; Timestamp: Sep 21 2021 4:15 PM</t>
  </si>
  <si>
    <t>Cash/Check Donations</t>
  </si>
  <si>
    <t>1298rLh20RnAl2A3lu1Bzw4xKdpOu1OAlTR17Dr7IPj0</t>
  </si>
  <si>
    <t>https://docs.google.com/document/d/1298rLh20RnAl2A3lu1Bzw4xKdpOu1OAlTR17Dr7IPj0/edit?usp=drivesdk</t>
  </si>
  <si>
    <t>Total Direct Donations</t>
  </si>
  <si>
    <t>1B7vfQh8GY1qVlQ0Y5RQQRzVNDZQy0Zii0S-yT6-cKz0</t>
  </si>
  <si>
    <t>https://docs.google.com/document/d/1B7vfQh8GY1qVlQ0Y5RQQRzVNDZQy0Zii0S-yT6-cKz0/edit?usp=drivesdk</t>
  </si>
  <si>
    <t>Document successfully created; Document successfully merged; Manually run by leavenworthmarket@gmail.com; Timestamp: Sep 21 2021 3:45 PM</t>
  </si>
  <si>
    <t>autocratn</t>
  </si>
  <si>
    <t>autocratp</t>
  </si>
  <si>
    <t>dataSheetName</t>
  </si>
  <si>
    <t>"Calendar"</t>
  </si>
  <si>
    <t>v</t>
  </si>
  <si>
    <t>"5.1"</t>
  </si>
  <si>
    <t>dataSheetId</t>
  </si>
  <si>
    <t>"3.01831007E8"</t>
  </si>
  <si>
    <t>updateTime</t>
  </si>
  <si>
    <t>"1.667960279616E12"</t>
  </si>
  <si>
    <t>vp</t>
  </si>
  <si>
    <t>ssId</t>
  </si>
  <si>
    <t>"1mDIdy4ZuJZUpSPV5n2Bn8uMgtMDTh6iWwt9juvMMba8"</t>
  </si>
  <si>
    <t xml:space="preserve"> </t>
  </si>
  <si>
    <t>Thank you sent?</t>
  </si>
  <si>
    <t>Category</t>
  </si>
  <si>
    <t>Donation</t>
  </si>
  <si>
    <t>Mailing Address</t>
  </si>
  <si>
    <t>Volunteers</t>
  </si>
  <si>
    <t>Special Event Support</t>
  </si>
  <si>
    <t>Hosts</t>
  </si>
  <si>
    <t>Chefs</t>
  </si>
  <si>
    <t>Direct Donors</t>
  </si>
  <si>
    <t>Auction Item Donors</t>
  </si>
  <si>
    <t>Auction Winners</t>
  </si>
  <si>
    <t>Job ID</t>
  </si>
  <si>
    <t>Job Name</t>
  </si>
  <si>
    <t>Template ID</t>
  </si>
  <si>
    <t>Data Sheet ID</t>
  </si>
  <si>
    <t>Header Row</t>
  </si>
  <si>
    <t>First Data Row</t>
  </si>
  <si>
    <t>File Name</t>
  </si>
  <si>
    <t>File Type</t>
  </si>
  <si>
    <t>Share As</t>
  </si>
  <si>
    <t>Folders</t>
  </si>
  <si>
    <t>Dynamic Folder Reference</t>
  </si>
  <si>
    <t>Conditionals</t>
  </si>
  <si>
    <t>Mode</t>
  </si>
  <si>
    <t>Append Breaks</t>
  </si>
  <si>
    <t>Tags</t>
  </si>
  <si>
    <t>Run On Time Trigger</t>
  </si>
  <si>
    <t>Time Trigger Frequency</t>
  </si>
  <si>
    <t>Run On Form Trigger</t>
  </si>
  <si>
    <t>Send Email And Share</t>
  </si>
  <si>
    <t>Email To</t>
  </si>
  <si>
    <t>Email CC</t>
  </si>
  <si>
    <t>Email BCC</t>
  </si>
  <si>
    <t>Email Reply To</t>
  </si>
  <si>
    <t>Email No Reply</t>
  </si>
  <si>
    <t>Email Subject</t>
  </si>
  <si>
    <t>Email Body</t>
  </si>
  <si>
    <t>Prevent Resharing</t>
  </si>
  <si>
    <t>Time Trigger Timestamp</t>
  </si>
  <si>
    <t>Form Trigger Timestamp</t>
  </si>
  <si>
    <t>_1632253519012</t>
  </si>
  <si>
    <t>Auction Only Donation Receipts</t>
  </si>
  <si>
    <t>1UzBW3FS_e3uLQhsvGd8G_CXv_-xBhsarpFy-quAOt6I</t>
  </si>
  <si>
    <t>&lt;&lt;First Name&gt;&gt; &lt;&lt;Last Name&gt;&gt; Farm to Table Auction Receipt</t>
  </si>
  <si>
    <t>GOOG_DOC</t>
  </si>
  <si>
    <t>EDITABLE</t>
  </si>
  <si>
    <t>["1UWf0zmCyWPPo6NmCU85dNb_C1oZxZ_ol"]</t>
  </si>
  <si>
    <t>[]</t>
  </si>
  <si>
    <t>[{"headerMap":"Category","value":"Auction Only"}]</t>
  </si>
  <si>
    <t>MULTIPLE_OUTPUT</t>
  </si>
  <si>
    <t>[{"details":{"isUnmapped":false,"headerMap":"First Name"},"tag":"First Name","type":"STANDARD"},{"details":{"isUnmapped":false,"headerMap":"Last Name"},"tag":"Last Name","type":"STANDARD"},{"details":{"isUnmapped":false,"headerMap":"Auction Donation"},"tag":"Auction Donation","type":"STANDARD"},{"details":{"isUnmapped":false,"headerMap":"Auction Item"},"tag":"Auction Item","type":"STANDARD"},{"details":{"isUnmapped":false,"headerMap":"Item Value"},"tag":"Item Value","type":"STANDARD"}]</t>
  </si>
  <si>
    <t>_1632253809251</t>
  </si>
  <si>
    <t>GFF &amp; Auction TY Letters</t>
  </si>
  <si>
    <t>1lt3_Y1teJ2tjBqHHfWvBrkeGEnrVbuxJTrg-sF1K-bs</t>
  </si>
  <si>
    <t>&lt;&lt;First Name&gt;&gt; &lt;&lt;Last Name&gt;&gt; Farm to Table Donations Receipt</t>
  </si>
  <si>
    <t>["1fyfl2Fjxu-B-Mt-3PsRSzFSP2tFIeAmL"]</t>
  </si>
  <si>
    <t>[{"headerMap":"Category","value":"GFF &amp; Auction"}]</t>
  </si>
  <si>
    <t>[{"details":{"isUnmapped":false,"headerMap":"First Name"},"tag":"First Name","type":"STANDARD"},{"details":{"isUnmapped":false,"headerMap":"Last Name"},"tag":"Last Name","type":"STANDARD"},{"details":{"isUnmapped":false,"headerMap":"GFF Donation"},"tag":"GFF Donation","type":"STANDARD"},{"details":{"isUnmapped":false,"headerMap":"Auction Donation"},"tag":"Auction Donation","type":"STANDARD"},{"details":{"isUnmapped":false,"headerMap":"Auction Item"},"tag":"Auction Item","type":"STANDARD"},{"details":{"isUnmapped":false,"headerMap":"Item Value"},"tag":"Item Value","type":"STANDARD"}]</t>
  </si>
  <si>
    <t>_1632255267074</t>
  </si>
  <si>
    <t>GFF Only 9/21/21</t>
  </si>
  <si>
    <t>1A-gF5oeSyZ38nZaG3TjZ_kYbOTOnZYL2rCSgkxOI2AQ</t>
  </si>
  <si>
    <t>&lt;&lt;First Name&gt;&gt; &lt;&lt;Last Name&gt;&gt; Good Farmer Fund Donation Receipt</t>
  </si>
  <si>
    <t>["1eBGHWA7yndsKQ2uHu36SvNTYH8d6G2zh"]</t>
  </si>
  <si>
    <t>[{"headerMap":"Category","value":"GFF Only"}]</t>
  </si>
  <si>
    <t>[{"details":{"isUnmapped":false,"headerMap":"First Name"},"tag":"First Name","type":"STANDARD"},{"details":{"isUnmapped":false,"headerMap":"Last Name"},"tag":"Last Name","type":"STANDARD"},{"details":{"isUnmapped":false,"headerMap":"GFF Donation"},"tag":"GFF Donation","type":"STANDARD"}]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</si>
</sst>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m/d"/>
    <numFmt numFmtId="165" formatCode="mmmm d"/>
    <numFmt numFmtId="166" formatCode="&quot;$&quot;#,##0.00"/>
    <numFmt numFmtId="167" formatCode="&quot;$&quot;#,##0"/>
    <numFmt numFmtId="168" formatCode="m-d"/>
    <numFmt numFmtId="169" formatCode="h:mm am/pm"/>
    <numFmt numFmtId="170" formatCode="h&quot;:&quot;mm&quot; &quot;am/pm"/>
    <numFmt numFmtId="171" formatCode="&quot;$&quot;#,##0.00_);[Red]\(&quot;$&quot;#,##0.00\)"/>
  </numFmts>
  <fonts count="62">
    <font>
      <sz val="10.0"/>
      <color rgb="FF000000"/>
      <name val="Arial"/>
      <scheme val="minor"/>
    </font>
    <font>
      <b/>
      <u/>
      <color theme="1"/>
      <name val="Calibri"/>
    </font>
    <font>
      <b/>
      <u/>
      <color theme="1"/>
      <name val="Calibri"/>
    </font>
    <font>
      <b/>
      <u/>
      <color theme="1"/>
      <name val="Calibri"/>
    </font>
    <font>
      <color theme="1"/>
      <name val="Calibri"/>
    </font>
    <font>
      <b/>
      <color theme="1"/>
      <name val="Calibri"/>
    </font>
    <font>
      <i/>
      <color theme="1"/>
      <name val="Calibri"/>
    </font>
    <font>
      <color rgb="FF000000"/>
      <name val="Calibri"/>
    </font>
    <font>
      <color rgb="FF1155CC"/>
      <name val="Calibri"/>
    </font>
    <font>
      <b/>
      <sz val="12.0"/>
      <color theme="1"/>
      <name val="Calibri"/>
    </font>
    <font>
      <sz val="10.0"/>
      <color rgb="FF000000"/>
      <name val="Calibri"/>
    </font>
    <font>
      <sz val="10.0"/>
      <color theme="1"/>
      <name val="Calibri"/>
    </font>
    <font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222222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sz val="12.0"/>
      <color theme="1"/>
      <name val="Calibri"/>
    </font>
    <font>
      <sz val="11.0"/>
      <color rgb="FF555555"/>
      <name val="Calibri"/>
    </font>
    <font>
      <sz val="12.0"/>
      <color rgb="FF555555"/>
      <name val="Calibri"/>
    </font>
    <font>
      <sz val="12.0"/>
      <color rgb="FF000000"/>
      <name val="Calibri"/>
    </font>
    <font>
      <strike/>
      <sz val="12.0"/>
      <color theme="1"/>
      <name val="Calibri"/>
    </font>
    <font>
      <u/>
      <color rgb="FF0000EE"/>
      <name val="Calibri"/>
    </font>
    <font>
      <strike/>
      <color theme="1"/>
      <name val="Calibri"/>
    </font>
    <font>
      <strike/>
      <sz val="11.0"/>
      <color rgb="FF555555"/>
      <name val="Calibri"/>
    </font>
    <font>
      <strike/>
      <color rgb="FF5E5E5E"/>
      <name val="Calibri"/>
    </font>
    <font>
      <color rgb="FF5E5E5E"/>
      <name val="Calibri"/>
    </font>
    <font>
      <color rgb="FF222222"/>
      <name val="Calibri"/>
    </font>
    <font>
      <strike/>
      <color rgb="FF222222"/>
      <name val="Calibri"/>
    </font>
    <font>
      <b/>
      <color theme="1"/>
      <name val="Arial"/>
      <scheme val="minor"/>
    </font>
    <font>
      <color theme="1"/>
      <name val="Arial"/>
    </font>
    <font>
      <color rgb="FF555555"/>
      <name val="Roboto"/>
    </font>
    <font>
      <sz val="11.0"/>
      <color rgb="FF222222"/>
      <name val="Roboto"/>
    </font>
    <font>
      <color rgb="FFCC0000"/>
      <name val="Calibri"/>
    </font>
    <font>
      <b/>
      <sz val="10.0"/>
      <color theme="1"/>
      <name val="Calibri"/>
    </font>
    <font>
      <sz val="14.0"/>
      <color theme="1"/>
      <name val="Calibri"/>
    </font>
    <font>
      <sz val="11.0"/>
      <color rgb="FF050505"/>
      <name val="Calibri"/>
    </font>
    <font>
      <sz val="12.0"/>
      <color rgb="FF222222"/>
      <name val="Calibri"/>
    </font>
    <font>
      <b/>
      <sz val="9.0"/>
      <color theme="1"/>
      <name val="Calibri"/>
    </font>
    <font>
      <color rgb="FF555555"/>
      <name val="Calibri"/>
    </font>
    <font>
      <sz val="9.0"/>
      <color theme="1"/>
      <name val="Calibri"/>
    </font>
    <font>
      <sz val="10.0"/>
      <color rgb="FF222222"/>
      <name val="Calibri"/>
    </font>
    <font>
      <u/>
      <sz val="10.0"/>
      <color rgb="FF000000"/>
      <name val="Calibri"/>
    </font>
    <font>
      <sz val="10.0"/>
      <color rgb="FF212121"/>
      <name val="Calibri"/>
    </font>
    <font>
      <u/>
      <sz val="10.0"/>
      <color theme="1"/>
      <name val="Calibri"/>
    </font>
    <font>
      <strike/>
      <sz val="9.0"/>
      <color theme="1"/>
      <name val="Calibri"/>
    </font>
    <font>
      <strike/>
      <sz val="10.0"/>
      <color theme="1"/>
      <name val="Calibri"/>
    </font>
    <font>
      <b/>
      <u/>
      <color theme="1"/>
      <name val="Calibri"/>
    </font>
    <font>
      <b/>
      <u/>
      <color theme="1"/>
      <name val="Calibri"/>
    </font>
    <font>
      <b/>
      <u/>
      <color theme="1"/>
      <name val="Calibri"/>
    </font>
    <font>
      <b/>
      <i/>
      <sz val="11.0"/>
      <color rgb="FF000000"/>
      <name val="Calibri"/>
    </font>
    <font>
      <u/>
      <color rgb="FF0000FF"/>
      <name val="Calibri"/>
    </font>
    <font>
      <u/>
      <color rgb="FF0000FF"/>
      <name val="Calibri"/>
    </font>
    <font>
      <u/>
      <color rgb="FF0000FF"/>
      <name val="Calibri"/>
    </font>
    <font>
      <u/>
      <color rgb="FF0000FF"/>
      <name val="Calibri"/>
    </font>
    <font>
      <sz val="11.0"/>
      <color rgb="FF333333"/>
      <name val="Calibri"/>
    </font>
    <font/>
    <font>
      <color theme="1"/>
      <name val="Arial"/>
      <scheme val="minor"/>
    </font>
    <font>
      <sz val="11.0"/>
      <color rgb="FF202124"/>
      <name val="Calibri"/>
    </font>
    <font>
      <sz val="12.0"/>
      <color rgb="FF454545"/>
      <name val="Calibri"/>
    </font>
    <font>
      <sz val="12.0"/>
      <color rgb="FFDFDFDF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EAD1DC"/>
        <bgColor rgb="FFEAD1DC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  <fill>
      <patternFill patternType="solid">
        <fgColor rgb="FFFEF8E3"/>
        <bgColor rgb="FFFEF8E3"/>
      </patternFill>
    </fill>
    <fill>
      <patternFill patternType="solid">
        <fgColor rgb="FFFFFFFF"/>
        <bgColor rgb="FFFFFFFF"/>
      </patternFill>
    </fill>
    <fill>
      <patternFill patternType="solid">
        <fgColor rgb="FFEEF7E3"/>
        <bgColor rgb="FFEEF7E3"/>
      </patternFill>
    </fill>
    <fill>
      <patternFill patternType="solid">
        <fgColor rgb="FFDD7E6B"/>
        <bgColor rgb="FFDD7E6B"/>
      </patternFill>
    </fill>
    <fill>
      <patternFill patternType="solid">
        <fgColor rgb="FFFCE5CD"/>
        <bgColor rgb="FFFCE5CD"/>
      </patternFill>
    </fill>
    <fill>
      <patternFill patternType="solid">
        <fgColor rgb="FFD0E0E3"/>
        <bgColor rgb="FFD0E0E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5A6BD"/>
        <bgColor rgb="FFD5A6BD"/>
      </patternFill>
    </fill>
    <fill>
      <patternFill patternType="solid">
        <fgColor rgb="FFBDBDBD"/>
        <bgColor rgb="FFBDBDBD"/>
      </patternFill>
    </fill>
    <fill>
      <patternFill patternType="solid">
        <fgColor rgb="FFCCCCCC"/>
        <bgColor rgb="FFCCCCCC"/>
      </patternFill>
    </fill>
    <fill>
      <patternFill patternType="solid">
        <fgColor rgb="FFF3F3F3"/>
        <bgColor rgb="FFF3F3F3"/>
      </patternFill>
    </fill>
  </fills>
  <borders count="8">
    <border/>
    <border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0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 shrinkToFit="0" wrapText="1"/>
    </xf>
    <xf borderId="0" fillId="0" fontId="3" numFmtId="0" xfId="0" applyAlignment="1" applyFont="1">
      <alignment horizontal="center" readingOrder="0"/>
    </xf>
    <xf borderId="0" fillId="0" fontId="4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5" numFmtId="0" xfId="0" applyAlignment="1" applyFont="1">
      <alignment shrinkToFit="0" wrapText="1"/>
    </xf>
    <xf borderId="0" fillId="0" fontId="4" numFmtId="0" xfId="0" applyAlignment="1" applyFont="1">
      <alignment shrinkToFit="0" wrapText="1"/>
    </xf>
    <xf borderId="0" fillId="0" fontId="4" numFmtId="0" xfId="0" applyAlignment="1" applyFont="1">
      <alignment horizontal="center"/>
    </xf>
    <xf borderId="0" fillId="0" fontId="5" numFmtId="0" xfId="0" applyAlignment="1" applyFont="1">
      <alignment readingOrder="0" shrinkToFit="0" wrapText="1"/>
    </xf>
    <xf borderId="0" fillId="0" fontId="4" numFmtId="0" xfId="0" applyAlignment="1" applyFont="1">
      <alignment readingOrder="0" shrinkToFit="0" wrapText="1"/>
    </xf>
    <xf borderId="0" fillId="0" fontId="4" numFmtId="0" xfId="0" applyAlignment="1" applyFont="1">
      <alignment horizontal="center" readingOrder="0"/>
    </xf>
    <xf borderId="0" fillId="0" fontId="4" numFmtId="0" xfId="0" applyAlignment="1" applyFont="1">
      <alignment readingOrder="0"/>
    </xf>
    <xf borderId="0" fillId="0" fontId="5" numFmtId="0" xfId="0" applyAlignment="1" applyFont="1">
      <alignment horizontal="left" readingOrder="0" shrinkToFit="0" wrapText="1"/>
    </xf>
    <xf borderId="0" fillId="0" fontId="5" numFmtId="0" xfId="0" applyAlignment="1" applyFont="1">
      <alignment horizontal="right" readingOrder="0" shrinkToFit="0" wrapText="1"/>
    </xf>
    <xf borderId="0" fillId="0" fontId="4" numFmtId="0" xfId="0" applyAlignment="1" applyFont="1">
      <alignment horizontal="right" readingOrder="0" shrinkToFit="0" wrapText="1"/>
    </xf>
    <xf borderId="0" fillId="0" fontId="4" numFmtId="0" xfId="0" applyAlignment="1" applyFont="1">
      <alignment horizontal="left" readingOrder="0" shrinkToFit="0" wrapText="1"/>
    </xf>
    <xf borderId="0" fillId="0" fontId="7" numFmtId="0" xfId="0" applyAlignment="1" applyFont="1">
      <alignment readingOrder="0" shrinkToFit="0" wrapText="1"/>
    </xf>
    <xf borderId="0" fillId="0" fontId="6" numFmtId="0" xfId="0" applyAlignment="1" applyFont="1">
      <alignment readingOrder="0" shrinkToFit="0" wrapText="1"/>
    </xf>
    <xf borderId="0" fillId="0" fontId="4" numFmtId="0" xfId="0" applyAlignment="1" applyFont="1">
      <alignment horizontal="center" readingOrder="0" shrinkToFit="0" wrapText="1"/>
    </xf>
    <xf borderId="0" fillId="0" fontId="4" numFmtId="164" xfId="0" applyAlignment="1" applyFont="1" applyNumberFormat="1">
      <alignment horizontal="left" readingOrder="0"/>
    </xf>
    <xf borderId="0" fillId="0" fontId="7" numFmtId="0" xfId="0" applyAlignment="1" applyFont="1">
      <alignment horizontal="right" readingOrder="0" shrinkToFit="0" wrapText="1"/>
    </xf>
    <xf borderId="1" fillId="0" fontId="4" numFmtId="0" xfId="0" applyAlignment="1" applyBorder="1" applyFont="1">
      <alignment vertical="bottom"/>
    </xf>
    <xf borderId="1" fillId="0" fontId="5" numFmtId="0" xfId="0" applyAlignment="1" applyBorder="1" applyFont="1">
      <alignment readingOrder="0" shrinkToFit="0" vertical="bottom" wrapText="1"/>
    </xf>
    <xf borderId="1" fillId="0" fontId="4" numFmtId="0" xfId="0" applyAlignment="1" applyBorder="1" applyFont="1">
      <alignment readingOrder="0" shrinkToFit="0" vertical="bottom" wrapText="1"/>
    </xf>
    <xf borderId="1" fillId="0" fontId="8" numFmtId="0" xfId="0" applyAlignment="1" applyBorder="1" applyFont="1">
      <alignment readingOrder="0"/>
    </xf>
    <xf borderId="0" fillId="0" fontId="4" numFmtId="164" xfId="0" applyAlignment="1" applyFont="1" applyNumberFormat="1">
      <alignment readingOrder="0"/>
    </xf>
    <xf borderId="0" fillId="0" fontId="6" numFmtId="164" xfId="0" applyAlignment="1" applyFont="1" applyNumberFormat="1">
      <alignment readingOrder="0"/>
    </xf>
    <xf borderId="0" fillId="0" fontId="4" numFmtId="165" xfId="0" applyAlignment="1" applyFont="1" applyNumberFormat="1">
      <alignment readingOrder="0"/>
    </xf>
    <xf borderId="0" fillId="0" fontId="4" numFmtId="0" xfId="0" applyAlignment="1" applyFont="1">
      <alignment vertical="bottom"/>
    </xf>
    <xf borderId="0" fillId="0" fontId="5" numFmtId="0" xfId="0" applyAlignment="1" applyFont="1">
      <alignment readingOrder="0" shrinkToFit="0" vertical="bottom" wrapText="1"/>
    </xf>
    <xf borderId="0" fillId="0" fontId="4" numFmtId="0" xfId="0" applyAlignment="1" applyFont="1">
      <alignment readingOrder="0" shrinkToFit="0" vertical="bottom" wrapText="1"/>
    </xf>
    <xf borderId="0" fillId="0" fontId="4" numFmtId="0" xfId="0" applyAlignment="1" applyFont="1">
      <alignment readingOrder="0" vertical="bottom"/>
    </xf>
    <xf borderId="0" fillId="0" fontId="8" numFmtId="0" xfId="0" applyAlignment="1" applyFont="1">
      <alignment readingOrder="0"/>
    </xf>
    <xf borderId="2" fillId="2" fontId="5" numFmtId="0" xfId="0" applyAlignment="1" applyBorder="1" applyFill="1" applyFont="1">
      <alignment readingOrder="0" shrinkToFit="0" wrapText="1"/>
    </xf>
    <xf borderId="0" fillId="3" fontId="9" numFmtId="0" xfId="0" applyAlignment="1" applyFill="1" applyFont="1">
      <alignment readingOrder="0" shrinkToFit="0" wrapText="1"/>
    </xf>
    <xf borderId="2" fillId="3" fontId="9" numFmtId="0" xfId="0" applyAlignment="1" applyBorder="1" applyFont="1">
      <alignment readingOrder="0" shrinkToFit="0" wrapText="1"/>
    </xf>
    <xf borderId="0" fillId="4" fontId="9" numFmtId="0" xfId="0" applyAlignment="1" applyFill="1" applyFont="1">
      <alignment readingOrder="0" shrinkToFit="0" wrapText="1"/>
    </xf>
    <xf borderId="2" fillId="4" fontId="9" numFmtId="0" xfId="0" applyAlignment="1" applyBorder="1" applyFont="1">
      <alignment readingOrder="0"/>
    </xf>
    <xf borderId="0" fillId="5" fontId="9" numFmtId="0" xfId="0" applyAlignment="1" applyFill="1" applyFont="1">
      <alignment readingOrder="0" shrinkToFit="0" wrapText="1"/>
    </xf>
    <xf borderId="2" fillId="5" fontId="9" numFmtId="0" xfId="0" applyAlignment="1" applyBorder="1" applyFont="1">
      <alignment readingOrder="0"/>
    </xf>
    <xf borderId="0" fillId="2" fontId="9" numFmtId="0" xfId="0" applyAlignment="1" applyFont="1">
      <alignment readingOrder="0"/>
    </xf>
    <xf borderId="2" fillId="2" fontId="9" numFmtId="0" xfId="0" applyAlignment="1" applyBorder="1" applyFont="1">
      <alignment readingOrder="0"/>
    </xf>
    <xf borderId="0" fillId="6" fontId="9" numFmtId="0" xfId="0" applyAlignment="1" applyFill="1" applyFont="1">
      <alignment readingOrder="0" shrinkToFit="0" wrapText="1"/>
    </xf>
    <xf borderId="2" fillId="6" fontId="9" numFmtId="0" xfId="0" applyAlignment="1" applyBorder="1" applyFont="1">
      <alignment readingOrder="0"/>
    </xf>
    <xf borderId="0" fillId="7" fontId="9" numFmtId="0" xfId="0" applyAlignment="1" applyFill="1" applyFont="1">
      <alignment readingOrder="0" shrinkToFit="0" wrapText="1"/>
    </xf>
    <xf borderId="2" fillId="7" fontId="9" numFmtId="0" xfId="0" applyAlignment="1" applyBorder="1" applyFont="1">
      <alignment readingOrder="0"/>
    </xf>
    <xf borderId="0" fillId="8" fontId="9" numFmtId="0" xfId="0" applyAlignment="1" applyFill="1" applyFont="1">
      <alignment readingOrder="0" shrinkToFit="0" wrapText="1"/>
    </xf>
    <xf borderId="2" fillId="8" fontId="9" numFmtId="0" xfId="0" applyAlignment="1" applyBorder="1" applyFont="1">
      <alignment readingOrder="0"/>
    </xf>
    <xf borderId="0" fillId="5" fontId="9" numFmtId="0" xfId="0" applyAlignment="1" applyFont="1">
      <alignment readingOrder="0"/>
    </xf>
    <xf borderId="0" fillId="0" fontId="9" numFmtId="0" xfId="0" applyFont="1"/>
    <xf borderId="0" fillId="2" fontId="4" numFmtId="0" xfId="0" applyFont="1"/>
    <xf borderId="0" fillId="3" fontId="4" numFmtId="0" xfId="0" applyAlignment="1" applyFont="1">
      <alignment shrinkToFit="0" wrapText="1"/>
    </xf>
    <xf borderId="2" fillId="3" fontId="4" numFmtId="0" xfId="0" applyAlignment="1" applyBorder="1" applyFont="1">
      <alignment shrinkToFit="0" wrapText="1"/>
    </xf>
    <xf borderId="0" fillId="4" fontId="4" numFmtId="0" xfId="0" applyAlignment="1" applyFont="1">
      <alignment shrinkToFit="0" wrapText="1"/>
    </xf>
    <xf borderId="2" fillId="4" fontId="4" numFmtId="0" xfId="0" applyBorder="1" applyFont="1"/>
    <xf borderId="0" fillId="5" fontId="4" numFmtId="0" xfId="0" applyAlignment="1" applyFont="1">
      <alignment shrinkToFit="0" wrapText="1"/>
    </xf>
    <xf borderId="2" fillId="5" fontId="4" numFmtId="0" xfId="0" applyBorder="1" applyFont="1"/>
    <xf borderId="2" fillId="2" fontId="4" numFmtId="0" xfId="0" applyBorder="1" applyFont="1"/>
    <xf borderId="0" fillId="6" fontId="4" numFmtId="0" xfId="0" applyAlignment="1" applyFont="1">
      <alignment shrinkToFit="0" wrapText="1"/>
    </xf>
    <xf borderId="2" fillId="6" fontId="4" numFmtId="0" xfId="0" applyBorder="1" applyFont="1"/>
    <xf borderId="0" fillId="7" fontId="4" numFmtId="0" xfId="0" applyAlignment="1" applyFont="1">
      <alignment shrinkToFit="0" wrapText="1"/>
    </xf>
    <xf borderId="2" fillId="7" fontId="4" numFmtId="0" xfId="0" applyBorder="1" applyFont="1"/>
    <xf borderId="0" fillId="8" fontId="4" numFmtId="0" xfId="0" applyAlignment="1" applyFont="1">
      <alignment shrinkToFit="0" wrapText="1"/>
    </xf>
    <xf borderId="2" fillId="8" fontId="4" numFmtId="0" xfId="0" applyBorder="1" applyFont="1"/>
    <xf borderId="0" fillId="5" fontId="4" numFmtId="0" xfId="0" applyFont="1"/>
    <xf borderId="2" fillId="2" fontId="10" numFmtId="0" xfId="0" applyBorder="1" applyFont="1"/>
    <xf borderId="0" fillId="3" fontId="10" numFmtId="0" xfId="0" applyAlignment="1" applyFont="1">
      <alignment shrinkToFit="0" wrapText="1"/>
    </xf>
    <xf borderId="2" fillId="3" fontId="10" numFmtId="0" xfId="0" applyAlignment="1" applyBorder="1" applyFont="1">
      <alignment shrinkToFit="0" wrapText="1"/>
    </xf>
    <xf borderId="0" fillId="4" fontId="10" numFmtId="0" xfId="0" applyAlignment="1" applyFont="1">
      <alignment shrinkToFit="0" wrapText="1"/>
    </xf>
    <xf borderId="2" fillId="4" fontId="11" numFmtId="0" xfId="0" applyAlignment="1" applyBorder="1" applyFont="1">
      <alignment readingOrder="0"/>
    </xf>
    <xf borderId="0" fillId="5" fontId="10" numFmtId="0" xfId="0" applyAlignment="1" applyFont="1">
      <alignment shrinkToFit="0" wrapText="1"/>
    </xf>
    <xf borderId="2" fillId="5" fontId="11" numFmtId="0" xfId="0" applyAlignment="1" applyBorder="1" applyFont="1">
      <alignment readingOrder="0"/>
    </xf>
    <xf borderId="0" fillId="2" fontId="10" numFmtId="0" xfId="0" applyFont="1"/>
    <xf borderId="2" fillId="2" fontId="11" numFmtId="0" xfId="0" applyAlignment="1" applyBorder="1" applyFont="1">
      <alignment readingOrder="0"/>
    </xf>
    <xf borderId="0" fillId="6" fontId="10" numFmtId="0" xfId="0" applyAlignment="1" applyFont="1">
      <alignment shrinkToFit="0" wrapText="1"/>
    </xf>
    <xf borderId="2" fillId="6" fontId="11" numFmtId="0" xfId="0" applyAlignment="1" applyBorder="1" applyFont="1">
      <alignment readingOrder="0"/>
    </xf>
    <xf borderId="0" fillId="7" fontId="10" numFmtId="0" xfId="0" applyAlignment="1" applyFont="1">
      <alignment shrinkToFit="0" wrapText="1"/>
    </xf>
    <xf borderId="2" fillId="7" fontId="11" numFmtId="0" xfId="0" applyAlignment="1" applyBorder="1" applyFont="1">
      <alignment readingOrder="0"/>
    </xf>
    <xf borderId="0" fillId="8" fontId="10" numFmtId="0" xfId="0" applyAlignment="1" applyFont="1">
      <alignment shrinkToFit="0" wrapText="1"/>
    </xf>
    <xf borderId="2" fillId="8" fontId="11" numFmtId="0" xfId="0" applyAlignment="1" applyBorder="1" applyFont="1">
      <alignment readingOrder="0"/>
    </xf>
    <xf borderId="0" fillId="4" fontId="12" numFmtId="0" xfId="0" applyAlignment="1" applyFont="1">
      <alignment shrinkToFit="0" wrapText="1"/>
    </xf>
    <xf borderId="0" fillId="5" fontId="12" numFmtId="0" xfId="0" applyFont="1"/>
    <xf borderId="0" fillId="0" fontId="11" numFmtId="0" xfId="0" applyFont="1"/>
    <xf borderId="2" fillId="2" fontId="4" numFmtId="0" xfId="0" applyAlignment="1" applyBorder="1" applyFont="1">
      <alignment readingOrder="0" shrinkToFit="0" wrapText="1"/>
    </xf>
    <xf borderId="2" fillId="3" fontId="12" numFmtId="0" xfId="0" applyAlignment="1" applyBorder="1" applyFont="1">
      <alignment shrinkToFit="0" wrapText="1"/>
    </xf>
    <xf borderId="2" fillId="5" fontId="4" numFmtId="0" xfId="0" applyAlignment="1" applyBorder="1" applyFont="1">
      <alignment readingOrder="0"/>
    </xf>
    <xf borderId="2" fillId="6" fontId="4" numFmtId="0" xfId="0" applyAlignment="1" applyBorder="1" applyFont="1">
      <alignment readingOrder="0"/>
    </xf>
    <xf borderId="2" fillId="7" fontId="4" numFmtId="0" xfId="0" applyAlignment="1" applyBorder="1" applyFont="1">
      <alignment readingOrder="0"/>
    </xf>
    <xf borderId="2" fillId="8" fontId="4" numFmtId="0" xfId="0" applyAlignment="1" applyBorder="1" applyFont="1">
      <alignment readingOrder="0"/>
    </xf>
    <xf borderId="2" fillId="2" fontId="4" numFmtId="0" xfId="0" applyAlignment="1" applyBorder="1" applyFont="1">
      <alignment shrinkToFit="0" wrapText="1"/>
    </xf>
    <xf borderId="0" fillId="7" fontId="4" numFmtId="0" xfId="0" applyFont="1"/>
    <xf borderId="0" fillId="8" fontId="4" numFmtId="0" xfId="0" applyFont="1"/>
    <xf borderId="2" fillId="3" fontId="12" numFmtId="0" xfId="0" applyAlignment="1" applyBorder="1" applyFont="1">
      <alignment readingOrder="0" shrinkToFit="0" wrapText="1"/>
    </xf>
    <xf borderId="0" fillId="0" fontId="13" numFmtId="0" xfId="0" applyAlignment="1" applyFont="1">
      <alignment vertical="bottom"/>
    </xf>
    <xf borderId="0" fillId="9" fontId="13" numFmtId="166" xfId="0" applyAlignment="1" applyFill="1" applyFont="1" applyNumberFormat="1">
      <alignment readingOrder="0" vertical="bottom"/>
    </xf>
    <xf borderId="0" fillId="5" fontId="13" numFmtId="166" xfId="0" applyAlignment="1" applyFont="1" applyNumberFormat="1">
      <alignment readingOrder="0" vertical="bottom"/>
    </xf>
    <xf borderId="0" fillId="0" fontId="13" numFmtId="0" xfId="0" applyAlignment="1" applyFont="1">
      <alignment readingOrder="0" vertical="bottom"/>
    </xf>
    <xf borderId="0" fillId="0" fontId="13" numFmtId="0" xfId="0" applyAlignment="1" applyFont="1">
      <alignment vertical="bottom"/>
    </xf>
    <xf borderId="0" fillId="0" fontId="14" numFmtId="0" xfId="0" applyAlignment="1" applyFont="1">
      <alignment vertical="bottom"/>
    </xf>
    <xf borderId="0" fillId="9" fontId="14" numFmtId="166" xfId="0" applyAlignment="1" applyFont="1" applyNumberFormat="1">
      <alignment vertical="bottom"/>
    </xf>
    <xf borderId="0" fillId="5" fontId="14" numFmtId="166" xfId="0" applyAlignment="1" applyFont="1" applyNumberFormat="1">
      <alignment vertical="bottom"/>
    </xf>
    <xf borderId="0" fillId="0" fontId="13" numFmtId="0" xfId="0" applyAlignment="1" applyFont="1">
      <alignment horizontal="right" readingOrder="0" vertical="bottom"/>
    </xf>
    <xf borderId="0" fillId="9" fontId="14" numFmtId="166" xfId="0" applyAlignment="1" applyFont="1" applyNumberFormat="1">
      <alignment readingOrder="0" vertical="bottom"/>
    </xf>
    <xf borderId="0" fillId="5" fontId="14" numFmtId="166" xfId="0" applyAlignment="1" applyFont="1" applyNumberFormat="1">
      <alignment readingOrder="0" vertical="bottom"/>
    </xf>
    <xf borderId="0" fillId="0" fontId="14" numFmtId="0" xfId="0" applyAlignment="1" applyFont="1">
      <alignment readingOrder="0" vertical="bottom"/>
    </xf>
    <xf borderId="0" fillId="5" fontId="14" numFmtId="166" xfId="0" applyAlignment="1" applyFont="1" applyNumberFormat="1">
      <alignment horizontal="right" readingOrder="0" vertical="bottom"/>
    </xf>
    <xf borderId="0" fillId="9" fontId="14" numFmtId="166" xfId="0" applyAlignment="1" applyFont="1" applyNumberFormat="1">
      <alignment readingOrder="0" shrinkToFit="0" vertical="bottom" wrapText="1"/>
    </xf>
    <xf borderId="0" fillId="5" fontId="14" numFmtId="166" xfId="0" applyAlignment="1" applyFont="1" applyNumberFormat="1">
      <alignment readingOrder="0" shrinkToFit="0" vertical="bottom" wrapText="1"/>
    </xf>
    <xf borderId="1" fillId="0" fontId="13" numFmtId="0" xfId="0" applyAlignment="1" applyBorder="1" applyFont="1">
      <alignment vertical="bottom"/>
    </xf>
    <xf borderId="1" fillId="0" fontId="13" numFmtId="0" xfId="0" applyAlignment="1" applyBorder="1" applyFont="1">
      <alignment readingOrder="0" vertical="bottom"/>
    </xf>
    <xf borderId="1" fillId="9" fontId="13" numFmtId="166" xfId="0" applyAlignment="1" applyBorder="1" applyFont="1" applyNumberFormat="1">
      <alignment vertical="bottom"/>
    </xf>
    <xf borderId="1" fillId="5" fontId="13" numFmtId="166" xfId="0" applyAlignment="1" applyBorder="1" applyFont="1" applyNumberFormat="1">
      <alignment vertical="bottom"/>
    </xf>
    <xf borderId="0" fillId="0" fontId="14" numFmtId="0" xfId="0" applyAlignment="1" applyFont="1">
      <alignment readingOrder="0" shrinkToFit="0" vertical="bottom" wrapText="1"/>
    </xf>
    <xf borderId="1" fillId="9" fontId="13" numFmtId="166" xfId="0" applyAlignment="1" applyBorder="1" applyFont="1" applyNumberFormat="1">
      <alignment readingOrder="0" vertical="bottom"/>
    </xf>
    <xf borderId="1" fillId="5" fontId="13" numFmtId="166" xfId="0" applyAlignment="1" applyBorder="1" applyFont="1" applyNumberFormat="1">
      <alignment readingOrder="0" vertical="bottom"/>
    </xf>
    <xf borderId="0" fillId="0" fontId="14" numFmtId="0" xfId="0" applyAlignment="1" applyFont="1">
      <alignment readingOrder="0"/>
    </xf>
    <xf borderId="1" fillId="0" fontId="13" numFmtId="0" xfId="0" applyAlignment="1" applyBorder="1" applyFont="1">
      <alignment horizontal="right" vertical="bottom"/>
    </xf>
    <xf borderId="1" fillId="0" fontId="13" numFmtId="0" xfId="0" applyAlignment="1" applyBorder="1" applyFont="1">
      <alignment horizontal="left" readingOrder="0" vertical="bottom"/>
    </xf>
    <xf borderId="1" fillId="0" fontId="14" numFmtId="0" xfId="0" applyAlignment="1" applyBorder="1" applyFont="1">
      <alignment vertical="bottom"/>
    </xf>
    <xf borderId="0" fillId="0" fontId="13" numFmtId="0" xfId="0" applyAlignment="1" applyFont="1">
      <alignment horizontal="center" vertical="bottom"/>
    </xf>
    <xf borderId="0" fillId="9" fontId="13" numFmtId="166" xfId="0" applyAlignment="1" applyFont="1" applyNumberFormat="1">
      <alignment readingOrder="0" vertical="bottom"/>
    </xf>
    <xf borderId="0" fillId="5" fontId="13" numFmtId="166" xfId="0" applyAlignment="1" applyFont="1" applyNumberFormat="1">
      <alignment readingOrder="0" vertical="bottom"/>
    </xf>
    <xf borderId="0" fillId="0" fontId="13" numFmtId="0" xfId="0" applyAlignment="1" applyFont="1">
      <alignment readingOrder="0" vertical="bottom"/>
    </xf>
    <xf borderId="0" fillId="0" fontId="15" numFmtId="0" xfId="0" applyAlignment="1" applyFont="1">
      <alignment vertical="bottom"/>
    </xf>
    <xf borderId="0" fillId="0" fontId="14" numFmtId="0" xfId="0" applyAlignment="1" applyFont="1">
      <alignment readingOrder="0" vertical="bottom"/>
    </xf>
    <xf borderId="0" fillId="5" fontId="13" numFmtId="0" xfId="0" applyAlignment="1" applyFont="1">
      <alignment vertical="bottom"/>
    </xf>
    <xf borderId="0" fillId="5" fontId="13" numFmtId="0" xfId="0" applyAlignment="1" applyFont="1">
      <alignment readingOrder="0" vertical="bottom"/>
    </xf>
    <xf borderId="0" fillId="5" fontId="13" numFmtId="166" xfId="0" applyAlignment="1" applyFont="1" applyNumberFormat="1">
      <alignment vertical="bottom"/>
    </xf>
    <xf borderId="0" fillId="5" fontId="14" numFmtId="0" xfId="0" applyAlignment="1" applyFont="1">
      <alignment vertical="bottom"/>
    </xf>
    <xf borderId="0" fillId="0" fontId="16" numFmtId="0" xfId="0" applyAlignment="1" applyFont="1">
      <alignment vertical="bottom"/>
    </xf>
    <xf borderId="0" fillId="10" fontId="13" numFmtId="0" xfId="0" applyAlignment="1" applyFill="1" applyFont="1">
      <alignment vertical="bottom"/>
    </xf>
    <xf borderId="0" fillId="10" fontId="14" numFmtId="166" xfId="0" applyAlignment="1" applyFont="1" applyNumberFormat="1">
      <alignment vertical="bottom"/>
    </xf>
    <xf borderId="0" fillId="10" fontId="14" numFmtId="0" xfId="0" applyAlignment="1" applyFont="1">
      <alignment vertical="bottom"/>
    </xf>
    <xf borderId="0" fillId="10" fontId="17" numFmtId="0" xfId="0" applyAlignment="1" applyFont="1">
      <alignment vertical="bottom"/>
    </xf>
    <xf borderId="0" fillId="10" fontId="13" numFmtId="166" xfId="0" applyAlignment="1" applyFont="1" applyNumberFormat="1">
      <alignment vertical="bottom"/>
    </xf>
    <xf borderId="0" fillId="0" fontId="9" numFmtId="0" xfId="0" applyAlignment="1" applyFont="1">
      <alignment shrinkToFit="0" vertical="bottom" wrapText="1"/>
    </xf>
    <xf borderId="0" fillId="0" fontId="9" numFmtId="0" xfId="0" applyAlignment="1" applyFont="1">
      <alignment readingOrder="0" shrinkToFit="0" wrapText="1"/>
    </xf>
    <xf borderId="0" fillId="0" fontId="9" numFmtId="0" xfId="0" applyAlignment="1" applyFont="1">
      <alignment readingOrder="0" shrinkToFit="0" vertical="bottom" wrapText="1"/>
    </xf>
    <xf borderId="0" fillId="0" fontId="18" numFmtId="0" xfId="0" applyAlignment="1" applyFont="1">
      <alignment shrinkToFit="0" wrapText="1"/>
    </xf>
    <xf borderId="0" fillId="0" fontId="18" numFmtId="167" xfId="0" applyAlignment="1" applyFont="1" applyNumberFormat="1">
      <alignment readingOrder="0" vertical="bottom"/>
    </xf>
    <xf borderId="0" fillId="11" fontId="19" numFmtId="167" xfId="0" applyAlignment="1" applyFill="1" applyFont="1" applyNumberFormat="1">
      <alignment vertical="bottom"/>
    </xf>
    <xf borderId="0" fillId="0" fontId="18" numFmtId="0" xfId="0" applyAlignment="1" applyFont="1">
      <alignment readingOrder="0" vertical="bottom"/>
    </xf>
    <xf borderId="0" fillId="0" fontId="18" numFmtId="0" xfId="0" applyAlignment="1" applyFont="1">
      <alignment readingOrder="0"/>
    </xf>
    <xf borderId="0" fillId="0" fontId="18" numFmtId="0" xfId="0" applyAlignment="1" applyFont="1">
      <alignment readingOrder="0" shrinkToFit="0" vertical="bottom" wrapText="0"/>
    </xf>
    <xf borderId="0" fillId="0" fontId="18" numFmtId="0" xfId="0" applyFont="1"/>
    <xf borderId="0" fillId="11" fontId="18" numFmtId="167" xfId="0" applyAlignment="1" applyFont="1" applyNumberFormat="1">
      <alignment vertical="bottom"/>
    </xf>
    <xf borderId="0" fillId="12" fontId="20" numFmtId="167" xfId="0" applyAlignment="1" applyFill="1" applyFont="1" applyNumberFormat="1">
      <alignment vertical="bottom"/>
    </xf>
    <xf borderId="0" fillId="11" fontId="20" numFmtId="167" xfId="0" applyAlignment="1" applyFont="1" applyNumberFormat="1">
      <alignment readingOrder="0" vertical="bottom"/>
    </xf>
    <xf borderId="0" fillId="12" fontId="21" numFmtId="167" xfId="0" applyAlignment="1" applyFont="1" applyNumberFormat="1">
      <alignment vertical="bottom"/>
    </xf>
    <xf borderId="0" fillId="11" fontId="20" numFmtId="167" xfId="0" applyAlignment="1" applyFont="1" applyNumberFormat="1">
      <alignment vertical="bottom"/>
    </xf>
    <xf borderId="0" fillId="12" fontId="20" numFmtId="167" xfId="0" applyAlignment="1" applyFont="1" applyNumberFormat="1">
      <alignment readingOrder="0" vertical="bottom"/>
    </xf>
    <xf borderId="0" fillId="0" fontId="18" numFmtId="167" xfId="0" applyAlignment="1" applyFont="1" applyNumberFormat="1">
      <alignment readingOrder="0" shrinkToFit="0" vertical="bottom" wrapText="1"/>
    </xf>
    <xf borderId="0" fillId="12" fontId="18" numFmtId="167" xfId="0" applyAlignment="1" applyFont="1" applyNumberFormat="1">
      <alignment vertical="bottom"/>
    </xf>
    <xf borderId="0" fillId="0" fontId="22" numFmtId="0" xfId="0" applyAlignment="1" applyFont="1">
      <alignment readingOrder="0"/>
    </xf>
    <xf borderId="0" fillId="11" fontId="21" numFmtId="167" xfId="0" applyAlignment="1" applyFont="1" applyNumberFormat="1">
      <alignment readingOrder="0" vertical="bottom"/>
    </xf>
    <xf borderId="0" fillId="11" fontId="23" numFmtId="167" xfId="0" applyAlignment="1" applyFont="1" applyNumberFormat="1">
      <alignment vertical="bottom"/>
    </xf>
    <xf borderId="0" fillId="11" fontId="15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0" fillId="0" fontId="24" numFmtId="0" xfId="0" applyAlignment="1" applyFont="1">
      <alignment readingOrder="0"/>
    </xf>
    <xf borderId="0" fillId="11" fontId="15" numFmtId="0" xfId="0" applyAlignment="1" applyFont="1">
      <alignment readingOrder="0" vertical="top"/>
    </xf>
    <xf borderId="0" fillId="11" fontId="25" numFmtId="0" xfId="0" applyAlignment="1" applyFont="1">
      <alignment readingOrder="0"/>
    </xf>
    <xf borderId="0" fillId="11" fontId="26" numFmtId="0" xfId="0" applyAlignment="1" applyFont="1">
      <alignment horizontal="left" readingOrder="0" shrinkToFit="0" vertical="top" wrapText="0"/>
    </xf>
    <xf borderId="0" fillId="11" fontId="27" numFmtId="0" xfId="0" applyAlignment="1" applyFont="1">
      <alignment horizontal="left" readingOrder="0" shrinkToFit="0" vertical="top" wrapText="0"/>
    </xf>
    <xf borderId="0" fillId="11" fontId="28" numFmtId="0" xfId="0" applyAlignment="1" applyFont="1">
      <alignment readingOrder="0"/>
    </xf>
    <xf borderId="0" fillId="11" fontId="29" numFmtId="0" xfId="0" applyAlignment="1" applyFont="1">
      <alignment readingOrder="0"/>
    </xf>
    <xf borderId="0" fillId="0" fontId="30" numFmtId="0" xfId="0" applyAlignment="1" applyFont="1">
      <alignment readingOrder="0"/>
    </xf>
    <xf borderId="0" fillId="0" fontId="31" numFmtId="0" xfId="0" applyAlignment="1" applyFont="1">
      <alignment vertical="bottom"/>
    </xf>
    <xf borderId="0" fillId="11" fontId="32" numFmtId="0" xfId="0" applyAlignment="1" applyFont="1">
      <alignment vertical="top"/>
    </xf>
    <xf borderId="0" fillId="11" fontId="33" numFmtId="0" xfId="0" applyAlignment="1" applyFont="1">
      <alignment vertical="bottom"/>
    </xf>
    <xf borderId="0" fillId="0" fontId="31" numFmtId="0" xfId="0" applyAlignment="1" applyFont="1">
      <alignment readingOrder="0" vertical="bottom"/>
    </xf>
    <xf borderId="0" fillId="0" fontId="5" numFmtId="0" xfId="0" applyFont="1"/>
    <xf borderId="0" fillId="0" fontId="4" numFmtId="0" xfId="0" applyAlignment="1" applyFont="1">
      <alignment horizontal="right" readingOrder="0"/>
    </xf>
    <xf borderId="0" fillId="0" fontId="4" numFmtId="168" xfId="0" applyAlignment="1" applyFont="1" applyNumberFormat="1">
      <alignment readingOrder="0"/>
    </xf>
    <xf borderId="0" fillId="0" fontId="34" numFmtId="0" xfId="0" applyAlignment="1" applyFont="1">
      <alignment readingOrder="0"/>
    </xf>
    <xf borderId="0" fillId="0" fontId="7" numFmtId="0" xfId="0" applyAlignment="1" applyFont="1">
      <alignment readingOrder="0"/>
    </xf>
    <xf borderId="0" fillId="0" fontId="7" numFmtId="0" xfId="0" applyFont="1"/>
    <xf borderId="0" fillId="0" fontId="7" numFmtId="0" xfId="0" applyAlignment="1" applyFont="1">
      <alignment horizontal="right" readingOrder="0"/>
    </xf>
    <xf borderId="0" fillId="13" fontId="35" numFmtId="0" xfId="0" applyAlignment="1" applyFill="1" applyFont="1">
      <alignment readingOrder="0"/>
    </xf>
    <xf borderId="0" fillId="8" fontId="35" numFmtId="0" xfId="0" applyAlignment="1" applyFont="1">
      <alignment readingOrder="0"/>
    </xf>
    <xf borderId="0" fillId="4" fontId="35" numFmtId="0" xfId="0" applyAlignment="1" applyFont="1">
      <alignment readingOrder="0" shrinkToFit="0" wrapText="1"/>
    </xf>
    <xf borderId="0" fillId="5" fontId="35" numFmtId="0" xfId="0" applyAlignment="1" applyFont="1">
      <alignment readingOrder="0"/>
    </xf>
    <xf borderId="0" fillId="7" fontId="35" numFmtId="0" xfId="0" applyAlignment="1" applyFont="1">
      <alignment readingOrder="0"/>
    </xf>
    <xf borderId="0" fillId="14" fontId="35" numFmtId="0" xfId="0" applyAlignment="1" applyFill="1" applyFont="1">
      <alignment readingOrder="0"/>
    </xf>
    <xf borderId="0" fillId="2" fontId="35" numFmtId="0" xfId="0" applyAlignment="1" applyFont="1">
      <alignment readingOrder="0"/>
    </xf>
    <xf borderId="0" fillId="15" fontId="35" numFmtId="0" xfId="0" applyAlignment="1" applyFill="1" applyFont="1">
      <alignment readingOrder="0"/>
    </xf>
    <xf borderId="0" fillId="9" fontId="35" numFmtId="0" xfId="0" applyAlignment="1" applyFont="1">
      <alignment readingOrder="0"/>
    </xf>
    <xf borderId="0" fillId="0" fontId="35" numFmtId="0" xfId="0" applyFont="1"/>
    <xf borderId="0" fillId="5" fontId="35" numFmtId="0" xfId="0" applyFont="1"/>
    <xf borderId="0" fillId="2" fontId="35" numFmtId="0" xfId="0" applyFont="1"/>
    <xf borderId="0" fillId="15" fontId="35" numFmtId="0" xfId="0" applyFont="1"/>
    <xf borderId="0" fillId="13" fontId="10" numFmtId="0" xfId="0" applyFont="1"/>
    <xf borderId="0" fillId="8" fontId="10" numFmtId="0" xfId="0" applyFont="1"/>
    <xf borderId="0" fillId="5" fontId="10" numFmtId="0" xfId="0" applyFont="1"/>
    <xf borderId="0" fillId="7" fontId="10" numFmtId="0" xfId="0" applyFont="1"/>
    <xf borderId="0" fillId="14" fontId="10" numFmtId="0" xfId="0" applyFont="1"/>
    <xf borderId="0" fillId="15" fontId="10" numFmtId="0" xfId="0" applyFont="1"/>
    <xf borderId="0" fillId="9" fontId="10" numFmtId="0" xfId="0" applyFont="1"/>
    <xf borderId="0" fillId="13" fontId="11" numFmtId="0" xfId="0" applyFont="1"/>
    <xf borderId="0" fillId="8" fontId="11" numFmtId="0" xfId="0" applyFont="1"/>
    <xf borderId="0" fillId="4" fontId="11" numFmtId="0" xfId="0" applyAlignment="1" applyFont="1">
      <alignment shrinkToFit="0" wrapText="1"/>
    </xf>
    <xf borderId="0" fillId="5" fontId="11" numFmtId="0" xfId="0" applyFont="1"/>
    <xf borderId="0" fillId="7" fontId="11" numFmtId="0" xfId="0" applyFont="1"/>
    <xf borderId="0" fillId="14" fontId="11" numFmtId="0" xfId="0" applyFont="1"/>
    <xf borderId="0" fillId="2" fontId="11" numFmtId="0" xfId="0" applyFont="1"/>
    <xf borderId="0" fillId="15" fontId="11" numFmtId="0" xfId="0" applyFont="1"/>
    <xf borderId="0" fillId="9" fontId="11" numFmtId="0" xfId="0" applyFont="1"/>
    <xf borderId="0" fillId="5" fontId="11" numFmtId="0" xfId="0" applyAlignment="1" applyFont="1">
      <alignment readingOrder="0"/>
    </xf>
    <xf borderId="3" fillId="0" fontId="36" numFmtId="0" xfId="0" applyAlignment="1" applyBorder="1" applyFont="1">
      <alignment readingOrder="0" shrinkToFit="0" vertical="bottom" wrapText="1"/>
    </xf>
    <xf borderId="3" fillId="0" fontId="36" numFmtId="0" xfId="0" applyAlignment="1" applyBorder="1" applyFont="1">
      <alignment shrinkToFit="0" vertical="bottom" wrapText="1"/>
    </xf>
    <xf borderId="3" fillId="0" fontId="36" numFmtId="167" xfId="0" applyAlignment="1" applyBorder="1" applyFont="1" applyNumberFormat="1">
      <alignment readingOrder="0" shrinkToFit="0" vertical="bottom" wrapText="1"/>
    </xf>
    <xf borderId="3" fillId="0" fontId="36" numFmtId="167" xfId="0" applyAlignment="1" applyBorder="1" applyFont="1" applyNumberFormat="1">
      <alignment shrinkToFit="0" vertical="bottom" wrapText="1"/>
    </xf>
    <xf borderId="3" fillId="0" fontId="36" numFmtId="0" xfId="0" applyAlignment="1" applyBorder="1" applyFont="1">
      <alignment horizontal="center" shrinkToFit="0" vertical="bottom" wrapText="1"/>
    </xf>
    <xf borderId="0" fillId="0" fontId="36" numFmtId="0" xfId="0" applyAlignment="1" applyFont="1">
      <alignment shrinkToFit="0" wrapText="1"/>
    </xf>
    <xf borderId="0" fillId="0" fontId="37" numFmtId="0" xfId="0" applyAlignment="1" applyFont="1">
      <alignment horizontal="left" readingOrder="0"/>
    </xf>
    <xf borderId="1" fillId="0" fontId="4" numFmtId="0" xfId="0" applyAlignment="1" applyBorder="1" applyFont="1">
      <alignment readingOrder="0"/>
    </xf>
    <xf borderId="1" fillId="0" fontId="4" numFmtId="0" xfId="0" applyAlignment="1" applyBorder="1" applyFont="1">
      <alignment readingOrder="0" shrinkToFit="0" wrapText="1"/>
    </xf>
    <xf borderId="1" fillId="0" fontId="4" numFmtId="0" xfId="0" applyBorder="1" applyFont="1"/>
    <xf borderId="4" fillId="0" fontId="4" numFmtId="0" xfId="0" applyAlignment="1" applyBorder="1" applyFont="1">
      <alignment readingOrder="0"/>
    </xf>
    <xf borderId="4" fillId="0" fontId="4" numFmtId="0" xfId="0" applyAlignment="1" applyBorder="1" applyFont="1">
      <alignment readingOrder="0" shrinkToFit="0" wrapText="1"/>
    </xf>
    <xf borderId="4" fillId="0" fontId="4" numFmtId="0" xfId="0" applyBorder="1" applyFont="1"/>
    <xf borderId="0" fillId="0" fontId="15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4" numFmtId="0" xfId="0" applyAlignment="1" applyFont="1">
      <alignment shrinkToFit="0" wrapText="1"/>
    </xf>
    <xf borderId="0" fillId="0" fontId="4" numFmtId="0" xfId="0" applyFont="1"/>
    <xf borderId="0" fillId="0" fontId="15" numFmtId="0" xfId="0" applyAlignment="1" applyFont="1">
      <alignment readingOrder="0"/>
    </xf>
    <xf borderId="0" fillId="0" fontId="24" numFmtId="0" xfId="0" applyAlignment="1" applyFont="1">
      <alignment readingOrder="0" shrinkToFit="0" wrapText="1"/>
    </xf>
    <xf borderId="0" fillId="0" fontId="24" numFmtId="0" xfId="0" applyAlignment="1" applyFont="1">
      <alignment readingOrder="0"/>
    </xf>
    <xf borderId="0" fillId="0" fontId="24" numFmtId="0" xfId="0" applyFont="1"/>
    <xf borderId="0" fillId="0" fontId="5" numFmtId="0" xfId="0" applyAlignment="1" applyFont="1">
      <alignment readingOrder="0"/>
    </xf>
    <xf borderId="0" fillId="0" fontId="5" numFmtId="0" xfId="0" applyAlignment="1" applyFont="1">
      <alignment readingOrder="0" shrinkToFit="0" wrapText="1"/>
    </xf>
    <xf borderId="0" fillId="0" fontId="5" numFmtId="0" xfId="0" applyFont="1"/>
    <xf borderId="0" fillId="0" fontId="4" numFmtId="0" xfId="0" applyAlignment="1" applyFont="1">
      <alignment readingOrder="0" shrinkToFit="0" wrapText="1"/>
    </xf>
    <xf borderId="0" fillId="0" fontId="12" numFmtId="0" xfId="0" applyFont="1"/>
    <xf borderId="3" fillId="0" fontId="4" numFmtId="0" xfId="0" applyAlignment="1" applyBorder="1" applyFont="1">
      <alignment readingOrder="0" shrinkToFit="0" vertical="bottom" wrapText="0"/>
    </xf>
    <xf borderId="0" fillId="0" fontId="5" numFmtId="0" xfId="0" applyAlignment="1" applyFont="1">
      <alignment horizontal="left" readingOrder="0" vertical="bottom"/>
    </xf>
    <xf borderId="0" fillId="0" fontId="5" numFmtId="0" xfId="0" applyAlignment="1" applyFont="1">
      <alignment horizontal="center" readingOrder="0" vertical="bottom"/>
    </xf>
    <xf borderId="5" fillId="0" fontId="5" numFmtId="0" xfId="0" applyAlignment="1" applyBorder="1" applyFont="1">
      <alignment horizontal="center" readingOrder="0" vertical="bottom"/>
    </xf>
    <xf borderId="0" fillId="0" fontId="5" numFmtId="0" xfId="0" applyAlignment="1" applyFont="1">
      <alignment horizontal="center" vertical="bottom"/>
    </xf>
    <xf borderId="0" fillId="0" fontId="5" numFmtId="0" xfId="0" applyAlignment="1" applyFont="1">
      <alignment vertical="bottom"/>
    </xf>
    <xf borderId="5" fillId="0" fontId="5" numFmtId="0" xfId="0" applyAlignment="1" applyBorder="1" applyFont="1">
      <alignment horizontal="center" vertical="bottom"/>
    </xf>
    <xf borderId="5" fillId="0" fontId="4" numFmtId="0" xfId="0" applyAlignment="1" applyBorder="1" applyFont="1">
      <alignment vertical="bottom"/>
    </xf>
    <xf borderId="0" fillId="0" fontId="4" numFmtId="166" xfId="0" applyAlignment="1" applyFont="1" applyNumberFormat="1">
      <alignment vertical="bottom"/>
    </xf>
    <xf borderId="0" fillId="0" fontId="4" numFmtId="0" xfId="0" applyAlignment="1" applyFont="1">
      <alignment shrinkToFit="0" vertical="bottom" wrapText="1"/>
    </xf>
    <xf borderId="0" fillId="0" fontId="38" numFmtId="0" xfId="0" applyAlignment="1" applyFont="1">
      <alignment shrinkToFit="0" vertical="bottom" wrapText="1"/>
    </xf>
    <xf borderId="0" fillId="0" fontId="38" numFmtId="0" xfId="0" applyAlignment="1" applyFont="1">
      <alignment vertical="bottom"/>
    </xf>
    <xf borderId="0" fillId="0" fontId="38" numFmtId="0" xfId="0" applyAlignment="1" applyFont="1">
      <alignment shrinkToFit="0" vertical="bottom" wrapText="0"/>
    </xf>
    <xf borderId="0" fillId="0" fontId="4" numFmtId="0" xfId="0" applyAlignment="1" applyFont="1">
      <alignment shrinkToFit="0" vertical="bottom" wrapText="0"/>
    </xf>
    <xf borderId="5" fillId="0" fontId="4" numFmtId="0" xfId="0" applyBorder="1" applyFont="1"/>
    <xf borderId="0" fillId="16" fontId="5" numFmtId="0" xfId="0" applyAlignment="1" applyFill="1" applyFont="1">
      <alignment readingOrder="0"/>
    </xf>
    <xf borderId="0" fillId="16" fontId="4" numFmtId="0" xfId="0" applyFont="1"/>
    <xf borderId="0" fillId="17" fontId="4" numFmtId="0" xfId="0" applyAlignment="1" applyFill="1" applyFont="1">
      <alignment horizontal="right" readingOrder="0"/>
    </xf>
    <xf borderId="0" fillId="17" fontId="4" numFmtId="0" xfId="0" applyAlignment="1" applyFont="1">
      <alignment readingOrder="0"/>
    </xf>
    <xf borderId="0" fillId="17" fontId="4" numFmtId="0" xfId="0" applyFont="1"/>
    <xf borderId="0" fillId="0" fontId="4" numFmtId="169" xfId="0" applyAlignment="1" applyFont="1" applyNumberFormat="1">
      <alignment readingOrder="0"/>
    </xf>
    <xf borderId="0" fillId="18" fontId="4" numFmtId="0" xfId="0" applyAlignment="1" applyFill="1" applyFont="1">
      <alignment horizontal="right" readingOrder="0"/>
    </xf>
    <xf borderId="0" fillId="18" fontId="4" numFmtId="0" xfId="0" applyAlignment="1" applyFont="1">
      <alignment readingOrder="0"/>
    </xf>
    <xf borderId="0" fillId="0" fontId="4" numFmtId="20" xfId="0" applyAlignment="1" applyFont="1" applyNumberFormat="1">
      <alignment readingOrder="0"/>
    </xf>
    <xf borderId="0" fillId="11" fontId="10" numFmtId="0" xfId="0" applyAlignment="1" applyFont="1">
      <alignment horizontal="right" readingOrder="0"/>
    </xf>
    <xf borderId="0" fillId="18" fontId="4" numFmtId="0" xfId="0" applyFont="1"/>
    <xf borderId="0" fillId="0" fontId="39" numFmtId="0" xfId="0" applyAlignment="1" applyFont="1">
      <alignment readingOrder="0"/>
    </xf>
    <xf borderId="0" fillId="0" fontId="40" numFmtId="0" xfId="0" applyAlignment="1" applyFont="1">
      <alignment horizontal="left" readingOrder="0" shrinkToFit="0" vertical="top" wrapText="0"/>
    </xf>
    <xf borderId="0" fillId="0" fontId="41" numFmtId="0" xfId="0" applyAlignment="1" applyFont="1">
      <alignment readingOrder="0"/>
    </xf>
    <xf borderId="0" fillId="0" fontId="11" numFmtId="0" xfId="0" applyAlignment="1" applyFont="1">
      <alignment readingOrder="0"/>
    </xf>
    <xf borderId="0" fillId="0" fontId="42" numFmtId="0" xfId="0" applyAlignment="1" applyFont="1">
      <alignment readingOrder="0"/>
    </xf>
    <xf borderId="0" fillId="0" fontId="10" numFmtId="0" xfId="0" applyAlignment="1" applyFont="1">
      <alignment readingOrder="0"/>
    </xf>
    <xf borderId="0" fillId="0" fontId="41" numFmtId="0" xfId="0" applyAlignment="1" applyFont="1">
      <alignment readingOrder="0" shrinkToFit="0" wrapText="1"/>
    </xf>
    <xf borderId="0" fillId="0" fontId="43" numFmtId="0" xfId="0" applyAlignment="1" applyFont="1">
      <alignment readingOrder="0"/>
    </xf>
    <xf borderId="0" fillId="0" fontId="44" numFmtId="0" xfId="0" applyAlignment="1" applyFont="1">
      <alignment readingOrder="0"/>
    </xf>
    <xf borderId="0" fillId="0" fontId="45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4" numFmtId="0" xfId="0" applyAlignment="1" applyFont="1">
      <alignment horizontal="left" readingOrder="0" shrinkToFit="0" vertical="top" wrapText="0"/>
    </xf>
    <xf borderId="0" fillId="0" fontId="46" numFmtId="0" xfId="0" applyAlignment="1" applyFont="1">
      <alignment readingOrder="0"/>
    </xf>
    <xf borderId="0" fillId="0" fontId="47" numFmtId="0" xfId="0" applyAlignment="1" applyFont="1">
      <alignment readingOrder="0"/>
    </xf>
    <xf borderId="0" fillId="0" fontId="5" numFmtId="170" xfId="0" applyAlignment="1" applyFont="1" applyNumberFormat="1">
      <alignment readingOrder="0" shrinkToFit="0" wrapText="1"/>
    </xf>
    <xf borderId="0" fillId="0" fontId="5" numFmtId="0" xfId="0" applyAlignment="1" applyFont="1">
      <alignment horizontal="left" shrinkToFit="0" wrapText="1"/>
    </xf>
    <xf borderId="0" fillId="0" fontId="4" numFmtId="0" xfId="0" applyAlignment="1" applyFont="1">
      <alignment horizontal="left" shrinkToFit="0" wrapText="1"/>
    </xf>
    <xf borderId="0" fillId="0" fontId="4" numFmtId="170" xfId="0" applyAlignment="1" applyFont="1" applyNumberFormat="1">
      <alignment readingOrder="0" shrinkToFit="0" wrapText="1"/>
    </xf>
    <xf borderId="0" fillId="0" fontId="5" numFmtId="169" xfId="0" applyAlignment="1" applyFont="1" applyNumberFormat="1">
      <alignment readingOrder="0" shrinkToFit="0" wrapText="1"/>
    </xf>
    <xf borderId="0" fillId="0" fontId="48" numFmtId="0" xfId="0" applyAlignment="1" applyFont="1">
      <alignment horizontal="left" readingOrder="0" shrinkToFit="0" wrapText="1"/>
    </xf>
    <xf borderId="0" fillId="19" fontId="5" numFmtId="169" xfId="0" applyAlignment="1" applyFill="1" applyFont="1" applyNumberFormat="1">
      <alignment readingOrder="0" shrinkToFit="0" wrapText="1"/>
    </xf>
    <xf borderId="0" fillId="19" fontId="4" numFmtId="170" xfId="0" applyAlignment="1" applyFont="1" applyNumberFormat="1">
      <alignment readingOrder="0" shrinkToFit="0" wrapText="1"/>
    </xf>
    <xf borderId="0" fillId="19" fontId="4" numFmtId="0" xfId="0" applyAlignment="1" applyFont="1">
      <alignment readingOrder="0" shrinkToFit="0" wrapText="1"/>
    </xf>
    <xf borderId="0" fillId="19" fontId="5" numFmtId="0" xfId="0" applyAlignment="1" applyFont="1">
      <alignment horizontal="left" shrinkToFit="0" wrapText="1"/>
    </xf>
    <xf borderId="0" fillId="19" fontId="4" numFmtId="0" xfId="0" applyAlignment="1" applyFont="1">
      <alignment shrinkToFit="0" wrapText="1"/>
    </xf>
    <xf borderId="0" fillId="19" fontId="5" numFmtId="0" xfId="0" applyAlignment="1" applyFont="1">
      <alignment horizontal="left" readingOrder="0" shrinkToFit="0" wrapText="1"/>
    </xf>
    <xf borderId="0" fillId="19" fontId="7" numFmtId="0" xfId="0" applyAlignment="1" applyFont="1">
      <alignment horizontal="left" readingOrder="0"/>
    </xf>
    <xf borderId="0" fillId="17" fontId="5" numFmtId="169" xfId="0" applyAlignment="1" applyFont="1" applyNumberFormat="1">
      <alignment readingOrder="0" shrinkToFit="0" wrapText="1"/>
    </xf>
    <xf borderId="0" fillId="17" fontId="4" numFmtId="0" xfId="0" applyAlignment="1" applyFont="1">
      <alignment horizontal="right" readingOrder="0" shrinkToFit="0" wrapText="1"/>
    </xf>
    <xf borderId="0" fillId="17" fontId="4" numFmtId="0" xfId="0" applyAlignment="1" applyFont="1">
      <alignment readingOrder="0" shrinkToFit="0" wrapText="1"/>
    </xf>
    <xf borderId="0" fillId="17" fontId="5" numFmtId="0" xfId="0" applyAlignment="1" applyFont="1">
      <alignment horizontal="left" shrinkToFit="0" wrapText="1"/>
    </xf>
    <xf borderId="0" fillId="17" fontId="4" numFmtId="0" xfId="0" applyAlignment="1" applyFont="1">
      <alignment shrinkToFit="0" wrapText="1"/>
    </xf>
    <xf borderId="0" fillId="19" fontId="4" numFmtId="0" xfId="0" applyAlignment="1" applyFont="1">
      <alignment readingOrder="0"/>
    </xf>
    <xf borderId="0" fillId="19" fontId="7" numFmtId="0" xfId="0" applyAlignment="1" applyFont="1">
      <alignment horizontal="left" readingOrder="0" shrinkToFit="0" wrapText="1"/>
    </xf>
    <xf borderId="0" fillId="19" fontId="5" numFmtId="169" xfId="0" applyAlignment="1" applyFont="1" applyNumberFormat="1">
      <alignment horizontal="left" readingOrder="0" shrinkToFit="0" wrapText="1"/>
    </xf>
    <xf borderId="0" fillId="19" fontId="5" numFmtId="0" xfId="0" applyAlignment="1" applyFont="1">
      <alignment readingOrder="0" shrinkToFit="0" wrapText="1"/>
    </xf>
    <xf borderId="0" fillId="0" fontId="5" numFmtId="169" xfId="0" applyAlignment="1" applyFont="1" applyNumberFormat="1">
      <alignment horizontal="left" readingOrder="0" shrinkToFit="0" wrapText="1"/>
    </xf>
    <xf borderId="0" fillId="0" fontId="4" numFmtId="170" xfId="0" applyAlignment="1" applyFont="1" applyNumberFormat="1">
      <alignment shrinkToFit="0" wrapText="1"/>
    </xf>
    <xf borderId="0" fillId="0" fontId="5" numFmtId="0" xfId="0" applyAlignment="1" applyFont="1">
      <alignment readingOrder="0" vertical="bottom"/>
    </xf>
    <xf borderId="0" fillId="0" fontId="4" numFmtId="0" xfId="0" applyAlignment="1" applyFont="1">
      <alignment horizontal="right" readingOrder="0" vertical="bottom"/>
    </xf>
    <xf borderId="0" fillId="0" fontId="4" numFmtId="0" xfId="0" applyAlignment="1" applyFont="1">
      <alignment horizontal="right" vertical="bottom"/>
    </xf>
    <xf borderId="0" fillId="0" fontId="49" numFmtId="0" xfId="0" applyAlignment="1" applyFont="1">
      <alignment readingOrder="0" vertical="bottom"/>
    </xf>
    <xf borderId="0" fillId="0" fontId="50" numFmtId="0" xfId="0" applyAlignment="1" applyFont="1">
      <alignment vertical="bottom"/>
    </xf>
    <xf borderId="3" fillId="0" fontId="4" numFmtId="0" xfId="0" applyAlignment="1" applyBorder="1" applyFont="1">
      <alignment shrinkToFit="0" vertical="bottom" wrapText="0"/>
    </xf>
    <xf borderId="0" fillId="17" fontId="5" numFmtId="0" xfId="0" applyAlignment="1" applyFont="1">
      <alignment readingOrder="0" vertical="bottom"/>
    </xf>
    <xf borderId="0" fillId="17" fontId="4" numFmtId="0" xfId="0" applyFont="1"/>
    <xf borderId="0" fillId="17" fontId="4" numFmtId="0" xfId="0" applyAlignment="1" applyFont="1">
      <alignment readingOrder="0" vertical="bottom"/>
    </xf>
    <xf borderId="0" fillId="17" fontId="4" numFmtId="0" xfId="0" applyAlignment="1" applyFont="1">
      <alignment vertical="bottom"/>
    </xf>
    <xf borderId="0" fillId="17" fontId="4" numFmtId="0" xfId="0" applyAlignment="1" applyFont="1">
      <alignment readingOrder="0" vertical="bottom"/>
    </xf>
    <xf borderId="0" fillId="17" fontId="4" numFmtId="167" xfId="0" applyAlignment="1" applyFont="1" applyNumberFormat="1">
      <alignment readingOrder="0" vertical="bottom"/>
    </xf>
    <xf borderId="0" fillId="17" fontId="4" numFmtId="0" xfId="0" applyAlignment="1" applyFont="1">
      <alignment vertical="bottom"/>
    </xf>
    <xf borderId="3" fillId="0" fontId="4" numFmtId="0" xfId="0" applyAlignment="1" applyBorder="1" applyFont="1">
      <alignment shrinkToFit="0" wrapText="1"/>
    </xf>
    <xf borderId="3" fillId="17" fontId="14" numFmtId="0" xfId="0" applyAlignment="1" applyBorder="1" applyFont="1">
      <alignment shrinkToFit="0" wrapText="1"/>
    </xf>
    <xf borderId="0" fillId="17" fontId="4" numFmtId="167" xfId="0" applyAlignment="1" applyFont="1" applyNumberFormat="1">
      <alignment readingOrder="0"/>
    </xf>
    <xf borderId="3" fillId="0" fontId="4" numFmtId="0" xfId="0" applyAlignment="1" applyBorder="1" applyFont="1">
      <alignment shrinkToFit="0" wrapText="1"/>
    </xf>
    <xf borderId="3" fillId="0" fontId="4" numFmtId="0" xfId="0" applyAlignment="1" applyBorder="1" applyFont="1">
      <alignment readingOrder="0" shrinkToFit="0" wrapText="1"/>
    </xf>
    <xf borderId="0" fillId="17" fontId="15" numFmtId="0" xfId="0" applyAlignment="1" applyFont="1">
      <alignment readingOrder="0"/>
    </xf>
    <xf borderId="0" fillId="0" fontId="4" numFmtId="0" xfId="0" applyAlignment="1" applyFont="1">
      <alignment readingOrder="0" vertical="bottom"/>
    </xf>
    <xf borderId="0" fillId="17" fontId="24" numFmtId="0" xfId="0" applyAlignment="1" applyFont="1">
      <alignment vertical="bottom"/>
    </xf>
    <xf borderId="0" fillId="17" fontId="24" numFmtId="0" xfId="0" applyAlignment="1" applyFont="1">
      <alignment readingOrder="0" vertical="bottom"/>
    </xf>
    <xf borderId="0" fillId="20" fontId="14" numFmtId="0" xfId="0" applyAlignment="1" applyFill="1" applyFont="1">
      <alignment readingOrder="0" shrinkToFit="0" vertical="bottom" wrapText="1"/>
    </xf>
    <xf borderId="0" fillId="20" fontId="14" numFmtId="0" xfId="0" applyAlignment="1" applyFont="1">
      <alignment shrinkToFit="0" vertical="bottom" wrapText="1"/>
    </xf>
    <xf borderId="0" fillId="20" fontId="14" numFmtId="0" xfId="0" applyAlignment="1" applyFont="1">
      <alignment shrinkToFit="0" vertical="bottom" wrapText="1"/>
    </xf>
    <xf borderId="0" fillId="20" fontId="14" numFmtId="167" xfId="0" applyAlignment="1" applyFont="1" applyNumberFormat="1">
      <alignment shrinkToFit="0" vertical="bottom" wrapText="1"/>
    </xf>
    <xf borderId="0" fillId="20" fontId="14" numFmtId="167" xfId="0" applyAlignment="1" applyFont="1" applyNumberFormat="1">
      <alignment shrinkToFit="0" vertical="bottom" wrapText="1"/>
    </xf>
    <xf borderId="0" fillId="20" fontId="14" numFmtId="166" xfId="0" applyAlignment="1" applyFont="1" applyNumberFormat="1">
      <alignment shrinkToFit="0" vertical="bottom" wrapText="1"/>
    </xf>
    <xf borderId="3" fillId="20" fontId="14" numFmtId="0" xfId="0" applyAlignment="1" applyBorder="1" applyFont="1">
      <alignment shrinkToFit="0" vertical="bottom" wrapText="1"/>
    </xf>
    <xf borderId="3" fillId="16" fontId="51" numFmtId="0" xfId="0" applyAlignment="1" applyBorder="1" applyFont="1">
      <alignment readingOrder="0" shrinkToFit="0" vertical="bottom" wrapText="1"/>
    </xf>
    <xf borderId="0" fillId="21" fontId="14" numFmtId="0" xfId="0" applyAlignment="1" applyFill="1" applyFont="1">
      <alignment vertical="bottom"/>
    </xf>
    <xf borderId="3" fillId="21" fontId="14" numFmtId="0" xfId="0" applyAlignment="1" applyBorder="1" applyFont="1">
      <alignment shrinkToFit="0" vertical="bottom" wrapText="0"/>
    </xf>
    <xf borderId="0" fillId="21" fontId="14" numFmtId="0" xfId="0" applyAlignment="1" applyFont="1">
      <alignment vertical="bottom"/>
    </xf>
    <xf borderId="0" fillId="21" fontId="14" numFmtId="167" xfId="0" applyAlignment="1" applyFont="1" applyNumberFormat="1">
      <alignment vertical="bottom"/>
    </xf>
    <xf borderId="0" fillId="21" fontId="14" numFmtId="167" xfId="0" applyAlignment="1" applyFont="1" applyNumberFormat="1">
      <alignment vertical="bottom"/>
    </xf>
    <xf borderId="0" fillId="21" fontId="4" numFmtId="0" xfId="0" applyFont="1"/>
    <xf borderId="0" fillId="21" fontId="4" numFmtId="0" xfId="0" applyAlignment="1" applyFont="1">
      <alignment readingOrder="0"/>
    </xf>
    <xf borderId="0" fillId="21" fontId="52" numFmtId="0" xfId="0" applyAlignment="1" applyFont="1">
      <alignment readingOrder="0"/>
    </xf>
    <xf borderId="0" fillId="21" fontId="53" numFmtId="0" xfId="0" applyFont="1"/>
    <xf borderId="0" fillId="22" fontId="14" numFmtId="0" xfId="0" applyAlignment="1" applyFill="1" applyFont="1">
      <alignment readingOrder="0" vertical="bottom"/>
    </xf>
    <xf borderId="0" fillId="22" fontId="14" numFmtId="0" xfId="0" applyAlignment="1" applyFont="1">
      <alignment vertical="bottom"/>
    </xf>
    <xf borderId="0" fillId="22" fontId="14" numFmtId="0" xfId="0" applyAlignment="1" applyFont="1">
      <alignment vertical="bottom"/>
    </xf>
    <xf borderId="0" fillId="22" fontId="14" numFmtId="171" xfId="0" applyAlignment="1" applyFont="1" applyNumberFormat="1">
      <alignment horizontal="right" vertical="bottom"/>
    </xf>
    <xf borderId="0" fillId="22" fontId="14" numFmtId="167" xfId="0" applyAlignment="1" applyFont="1" applyNumberFormat="1">
      <alignment vertical="bottom"/>
    </xf>
    <xf borderId="0" fillId="22" fontId="14" numFmtId="167" xfId="0" applyAlignment="1" applyFont="1" applyNumberFormat="1">
      <alignment vertical="bottom"/>
    </xf>
    <xf borderId="0" fillId="22" fontId="14" numFmtId="0" xfId="0" applyAlignment="1" applyFont="1">
      <alignment horizontal="right" vertical="bottom"/>
    </xf>
    <xf borderId="0" fillId="11" fontId="14" numFmtId="0" xfId="0" applyAlignment="1" applyFont="1">
      <alignment readingOrder="0" vertical="bottom"/>
    </xf>
    <xf borderId="0" fillId="11" fontId="14" numFmtId="0" xfId="0" applyAlignment="1" applyFont="1">
      <alignment vertical="bottom"/>
    </xf>
    <xf borderId="0" fillId="11" fontId="14" numFmtId="0" xfId="0" applyAlignment="1" applyFont="1">
      <alignment vertical="bottom"/>
    </xf>
    <xf borderId="0" fillId="11" fontId="14" numFmtId="171" xfId="0" applyAlignment="1" applyFont="1" applyNumberFormat="1">
      <alignment horizontal="right" vertical="bottom"/>
    </xf>
    <xf borderId="0" fillId="11" fontId="14" numFmtId="167" xfId="0" applyAlignment="1" applyFont="1" applyNumberFormat="1">
      <alignment vertical="bottom"/>
    </xf>
    <xf borderId="0" fillId="11" fontId="14" numFmtId="167" xfId="0" applyAlignment="1" applyFont="1" applyNumberFormat="1">
      <alignment vertical="bottom"/>
    </xf>
    <xf borderId="0" fillId="11" fontId="14" numFmtId="0" xfId="0" applyAlignment="1" applyFont="1">
      <alignment horizontal="right" vertical="bottom"/>
    </xf>
    <xf borderId="0" fillId="7" fontId="4" numFmtId="0" xfId="0" applyAlignment="1" applyFont="1">
      <alignment readingOrder="0"/>
    </xf>
    <xf borderId="0" fillId="22" fontId="4" numFmtId="0" xfId="0" applyFont="1"/>
    <xf borderId="0" fillId="11" fontId="14" numFmtId="167" xfId="0" applyAlignment="1" applyFont="1" applyNumberFormat="1">
      <alignment readingOrder="0" vertical="bottom"/>
    </xf>
    <xf borderId="3" fillId="11" fontId="14" numFmtId="0" xfId="0" applyAlignment="1" applyBorder="1" applyFont="1">
      <alignment shrinkToFit="0" vertical="bottom" wrapText="0"/>
    </xf>
    <xf borderId="3" fillId="11" fontId="14" numFmtId="0" xfId="0" applyAlignment="1" applyBorder="1" applyFont="1">
      <alignment vertical="bottom"/>
    </xf>
    <xf borderId="0" fillId="11" fontId="4" numFmtId="0" xfId="0" applyFont="1"/>
    <xf borderId="0" fillId="11" fontId="4" numFmtId="0" xfId="0" applyAlignment="1" applyFont="1">
      <alignment readingOrder="0"/>
    </xf>
    <xf borderId="3" fillId="22" fontId="14" numFmtId="0" xfId="0" applyAlignment="1" applyBorder="1" applyFont="1">
      <alignment shrinkToFit="0" vertical="bottom" wrapText="0"/>
    </xf>
    <xf borderId="3" fillId="22" fontId="14" numFmtId="0" xfId="0" applyAlignment="1" applyBorder="1" applyFont="1">
      <alignment vertical="bottom"/>
    </xf>
    <xf borderId="0" fillId="22" fontId="4" numFmtId="0" xfId="0" applyAlignment="1" applyFont="1">
      <alignment readingOrder="0"/>
    </xf>
    <xf borderId="0" fillId="18" fontId="14" numFmtId="0" xfId="0" applyAlignment="1" applyFont="1">
      <alignment vertical="bottom"/>
    </xf>
    <xf borderId="0" fillId="11" fontId="14" numFmtId="0" xfId="0" applyAlignment="1" applyFont="1">
      <alignment horizontal="right" vertical="bottom"/>
    </xf>
    <xf borderId="0" fillId="22" fontId="14" numFmtId="0" xfId="0" applyAlignment="1" applyFont="1">
      <alignment horizontal="right" vertical="bottom"/>
    </xf>
    <xf borderId="6" fillId="11" fontId="5" numFmtId="0" xfId="0" applyBorder="1" applyFont="1"/>
    <xf borderId="0" fillId="11" fontId="14" numFmtId="167" xfId="0" applyAlignment="1" applyFont="1" applyNumberFormat="1">
      <alignment horizontal="right" vertical="bottom"/>
    </xf>
    <xf borderId="0" fillId="18" fontId="14" numFmtId="0" xfId="0" applyAlignment="1" applyFont="1">
      <alignment vertical="bottom"/>
    </xf>
    <xf borderId="0" fillId="18" fontId="14" numFmtId="0" xfId="0" applyAlignment="1" applyFont="1">
      <alignment readingOrder="0" vertical="bottom"/>
    </xf>
    <xf borderId="0" fillId="18" fontId="13" numFmtId="171" xfId="0" applyAlignment="1" applyFont="1" applyNumberFormat="1">
      <alignment horizontal="right" vertical="bottom"/>
    </xf>
    <xf borderId="0" fillId="18" fontId="14" numFmtId="167" xfId="0" applyAlignment="1" applyFont="1" applyNumberFormat="1">
      <alignment vertical="bottom"/>
    </xf>
    <xf borderId="0" fillId="18" fontId="14" numFmtId="167" xfId="0" applyAlignment="1" applyFont="1" applyNumberFormat="1">
      <alignment vertical="bottom"/>
    </xf>
    <xf borderId="0" fillId="11" fontId="54" numFmtId="0" xfId="0" applyAlignment="1" applyFont="1">
      <alignment readingOrder="0"/>
    </xf>
    <xf borderId="0" fillId="11" fontId="55" numFmtId="0" xfId="0" applyFont="1"/>
    <xf borderId="2" fillId="22" fontId="4" numFmtId="0" xfId="0" applyBorder="1" applyFont="1"/>
    <xf borderId="0" fillId="22" fontId="4" numFmtId="167" xfId="0" applyFont="1" applyNumberFormat="1"/>
    <xf borderId="0" fillId="22" fontId="4" numFmtId="167" xfId="0" applyAlignment="1" applyFont="1" applyNumberFormat="1">
      <alignment readingOrder="0"/>
    </xf>
    <xf borderId="0" fillId="11" fontId="56" numFmtId="0" xfId="0" applyAlignment="1" applyFont="1">
      <alignment vertical="bottom"/>
    </xf>
    <xf borderId="0" fillId="22" fontId="4" numFmtId="0" xfId="0" applyAlignment="1" applyFont="1">
      <alignment vertical="bottom"/>
    </xf>
    <xf borderId="2" fillId="11" fontId="4" numFmtId="0" xfId="0" applyBorder="1" applyFont="1"/>
    <xf borderId="0" fillId="11" fontId="4" numFmtId="167" xfId="0" applyFont="1" applyNumberFormat="1"/>
    <xf borderId="0" fillId="11" fontId="4" numFmtId="167" xfId="0" applyAlignment="1" applyFont="1" applyNumberFormat="1">
      <alignment readingOrder="0"/>
    </xf>
    <xf borderId="0" fillId="22" fontId="4" numFmtId="167" xfId="0" applyAlignment="1" applyFont="1" applyNumberFormat="1">
      <alignment readingOrder="0"/>
    </xf>
    <xf borderId="0" fillId="22" fontId="14" numFmtId="0" xfId="0" applyAlignment="1" applyFont="1">
      <alignment readingOrder="0"/>
    </xf>
    <xf borderId="0" fillId="11" fontId="7" numFmtId="0" xfId="0" applyAlignment="1" applyFont="1">
      <alignment horizontal="left" readingOrder="0"/>
    </xf>
    <xf borderId="0" fillId="11" fontId="4" numFmtId="167" xfId="0" applyAlignment="1" applyFont="1" applyNumberFormat="1">
      <alignment readingOrder="0"/>
    </xf>
    <xf borderId="0" fillId="22" fontId="5" numFmtId="0" xfId="0" applyAlignment="1" applyFont="1">
      <alignment readingOrder="0"/>
    </xf>
    <xf borderId="6" fillId="22" fontId="5" numFmtId="0" xfId="0" applyAlignment="1" applyBorder="1" applyFont="1">
      <alignment readingOrder="0"/>
    </xf>
    <xf borderId="7" fillId="22" fontId="57" numFmtId="0" xfId="0" applyBorder="1" applyFont="1"/>
    <xf borderId="6" fillId="22" fontId="5" numFmtId="0" xfId="0" applyBorder="1" applyFont="1"/>
    <xf borderId="6" fillId="22" fontId="5" numFmtId="167" xfId="0" applyBorder="1" applyFont="1" applyNumberFormat="1"/>
    <xf borderId="6" fillId="22" fontId="5" numFmtId="167" xfId="0" applyBorder="1" applyFont="1" applyNumberFormat="1"/>
    <xf borderId="0" fillId="11" fontId="4" numFmtId="167" xfId="0" applyFont="1" applyNumberFormat="1"/>
    <xf borderId="0" fillId="22" fontId="5" numFmtId="167" xfId="0" applyFont="1" applyNumberFormat="1"/>
    <xf borderId="0" fillId="22" fontId="4" numFmtId="167" xfId="0" applyFont="1" applyNumberFormat="1"/>
    <xf borderId="0" fillId="0" fontId="58" numFmtId="0" xfId="0" applyFont="1"/>
    <xf borderId="0" fillId="0" fontId="58" numFmtId="0" xfId="0" applyAlignment="1" applyFont="1">
      <alignment readingOrder="0"/>
    </xf>
    <xf borderId="0" fillId="0" fontId="5" numFmtId="0" xfId="0" applyAlignment="1" applyFont="1">
      <alignment readingOrder="0"/>
    </xf>
    <xf borderId="0" fillId="11" fontId="7" numFmtId="0" xfId="0" applyAlignment="1" applyFont="1">
      <alignment readingOrder="0"/>
    </xf>
    <xf borderId="0" fillId="17" fontId="41" numFmtId="0" xfId="0" applyAlignment="1" applyFont="1">
      <alignment readingOrder="0"/>
    </xf>
    <xf borderId="0" fillId="11" fontId="59" numFmtId="0" xfId="0" applyAlignment="1" applyFont="1">
      <alignment horizontal="left" readingOrder="0"/>
    </xf>
    <xf borderId="0" fillId="0" fontId="4" numFmtId="0" xfId="0" applyAlignment="1" applyFont="1">
      <alignment readingOrder="0"/>
    </xf>
    <xf borderId="0" fillId="0" fontId="60" numFmtId="0" xfId="0" applyAlignment="1" applyFont="1">
      <alignment horizontal="center" readingOrder="0" shrinkToFit="0" wrapText="1"/>
    </xf>
    <xf borderId="0" fillId="0" fontId="61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58" numFmtId="0" xfId="0" applyAlignment="1" applyFont="1">
      <alignment readingOrder="0"/>
    </xf>
  </cellXfs>
  <cellStyles count="1">
    <cellStyle xfId="0" name="Normal" builtinId="0"/>
  </cellStyles>
  <dxfs count="6">
    <dxf>
      <font/>
      <fill>
        <patternFill patternType="none"/>
      </fill>
      <border/>
    </dxf>
    <dxf>
      <font/>
      <fill>
        <patternFill patternType="solid">
          <fgColor rgb="FFF7CB4D"/>
          <bgColor rgb="FFF7CB4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EF8E3"/>
          <bgColor rgb="FFFEF8E3"/>
        </patternFill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2">
    <tableStyle count="3" pivot="0" name="Menu and Ingredients-style">
      <tableStyleElement dxfId="1" type="headerRow"/>
      <tableStyleElement dxfId="2" type="firstRowStripe"/>
      <tableStyleElement dxfId="3" type="secondRowStripe"/>
    </tableStyle>
    <tableStyle count="3" pivot="0" name="Thank Yous Tracking-style">
      <tableStyleElement dxfId="4" type="headerRow"/>
      <tableStyleElement dxfId="2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1:AE1025" displayName="Table_1" id="1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Menu and Ingredients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1:G60" displayName="Table_2" id="2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Thank Yous Tracking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Relationship Id="rId3" Type="http://schemas.openxmlformats.org/officeDocument/2006/relationships/table" Target="../tables/table1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document/d/1eLpP6Aa9iGd11amipdSsj9UKLNVID0wmh0eGtZxN4Yk/edit?usp=drivesdk" TargetMode="External"/><Relationship Id="rId2" Type="http://schemas.openxmlformats.org/officeDocument/2006/relationships/hyperlink" Target="https://docs.google.com/document/d/1298rLh20RnAl2A3lu1Bzw4xKdpOu1OAlTR17Dr7IPj0/edit?usp=drivesdk" TargetMode="External"/><Relationship Id="rId3" Type="http://schemas.openxmlformats.org/officeDocument/2006/relationships/hyperlink" Target="https://docs.google.com/document/d/1B7vfQh8GY1qVlQ0Y5RQQRzVNDZQy0Zii0S-yT6-cKz0/edit?usp=drivesdk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Relationship Id="rId3" Type="http://schemas.openxmlformats.org/officeDocument/2006/relationships/table" Target="../tables/table2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4.88"/>
    <col customWidth="1" min="2" max="2" width="20.75"/>
    <col customWidth="1" min="3" max="3" width="52.25"/>
    <col customWidth="1" min="5" max="5" width="26.75"/>
    <col customWidth="1" min="6" max="6" width="29.38"/>
    <col customWidth="1" min="7" max="7" width="62.13"/>
    <col customWidth="1" min="8" max="8" width="79.13"/>
    <col customWidth="1" min="9" max="9" width="181.38"/>
  </cols>
  <sheetData>
    <row r="1">
      <c r="A1" s="1"/>
      <c r="B1" s="2" t="s">
        <v>0</v>
      </c>
      <c r="C1" s="2" t="s">
        <v>1</v>
      </c>
      <c r="D1" s="3" t="s">
        <v>2</v>
      </c>
      <c r="E1" s="4"/>
      <c r="F1" s="4"/>
      <c r="G1" s="1" t="s">
        <v>3</v>
      </c>
      <c r="H1" s="1"/>
      <c r="I1" s="5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>
      <c r="A2" s="6" t="s">
        <v>4</v>
      </c>
      <c r="B2" s="7"/>
      <c r="C2" s="8"/>
      <c r="D2" s="9"/>
      <c r="E2" s="1" t="s">
        <v>5</v>
      </c>
      <c r="F2" s="1" t="s">
        <v>6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>
      <c r="A3" s="4"/>
      <c r="B3" s="10" t="s">
        <v>7</v>
      </c>
      <c r="C3" s="11" t="s">
        <v>8</v>
      </c>
      <c r="D3" s="12" t="b">
        <v>0</v>
      </c>
      <c r="E3" s="13"/>
      <c r="F3" s="13"/>
      <c r="G3" s="13"/>
      <c r="H3" s="1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>
      <c r="A4" s="4"/>
      <c r="B4" s="10" t="s">
        <v>9</v>
      </c>
      <c r="C4" s="11" t="s">
        <v>10</v>
      </c>
      <c r="D4" s="12" t="b">
        <v>0</v>
      </c>
      <c r="E4" s="13"/>
      <c r="F4" s="13"/>
      <c r="G4" s="13"/>
      <c r="H4" s="13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>
      <c r="A5" s="4"/>
      <c r="B5" s="10" t="s">
        <v>7</v>
      </c>
      <c r="C5" s="11" t="s">
        <v>11</v>
      </c>
      <c r="D5" s="12" t="b">
        <v>0</v>
      </c>
      <c r="E5" s="13"/>
      <c r="F5" s="13"/>
      <c r="G5" s="13"/>
      <c r="H5" s="1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>
      <c r="A6" s="4"/>
      <c r="B6" s="10" t="s">
        <v>12</v>
      </c>
      <c r="C6" s="11" t="s">
        <v>13</v>
      </c>
      <c r="D6" s="12" t="b">
        <v>0</v>
      </c>
      <c r="E6" s="13"/>
      <c r="F6" s="13"/>
      <c r="G6" s="1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>
      <c r="A7" s="4"/>
      <c r="B7" s="10" t="s">
        <v>9</v>
      </c>
      <c r="C7" s="11" t="s">
        <v>14</v>
      </c>
      <c r="D7" s="12" t="b">
        <v>0</v>
      </c>
      <c r="E7" s="13"/>
      <c r="F7" s="13"/>
      <c r="G7" s="1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>
      <c r="A8" s="6"/>
      <c r="B8" s="7"/>
      <c r="C8" s="11"/>
      <c r="D8" s="12"/>
      <c r="E8" s="13"/>
      <c r="F8" s="13"/>
      <c r="G8" s="13"/>
      <c r="H8" s="13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>
      <c r="A9" s="6"/>
      <c r="B9" s="10" t="s">
        <v>9</v>
      </c>
      <c r="C9" s="11" t="s">
        <v>15</v>
      </c>
      <c r="D9" s="12" t="b">
        <v>0</v>
      </c>
      <c r="E9" s="13"/>
      <c r="F9" s="13"/>
      <c r="G9" s="13"/>
      <c r="H9" s="13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>
      <c r="A10" s="4"/>
      <c r="B10" s="10" t="s">
        <v>7</v>
      </c>
      <c r="C10" s="14" t="s">
        <v>16</v>
      </c>
      <c r="D10" s="12" t="b">
        <v>0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>
      <c r="A11" s="6"/>
      <c r="B11" s="15" t="s">
        <v>17</v>
      </c>
      <c r="C11" s="16" t="s">
        <v>18</v>
      </c>
      <c r="D11" s="12" t="b">
        <v>0</v>
      </c>
      <c r="E11" s="13"/>
      <c r="F11" s="13"/>
      <c r="G11" s="13"/>
      <c r="H11" s="13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>
      <c r="A12" s="6"/>
      <c r="B12" s="15" t="s">
        <v>17</v>
      </c>
      <c r="C12" s="16" t="s">
        <v>19</v>
      </c>
      <c r="D12" s="12" t="b">
        <v>0</v>
      </c>
      <c r="E12" s="13"/>
      <c r="F12" s="13"/>
      <c r="G12" s="13"/>
      <c r="H12" s="13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>
      <c r="A13" s="6"/>
      <c r="B13" s="14" t="s">
        <v>12</v>
      </c>
      <c r="C13" s="17" t="s">
        <v>20</v>
      </c>
      <c r="D13" s="12" t="b">
        <v>0</v>
      </c>
      <c r="E13" s="11" t="s">
        <v>21</v>
      </c>
      <c r="F13" s="18" t="s">
        <v>22</v>
      </c>
      <c r="G13" s="11"/>
      <c r="H13" s="13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>
      <c r="A14" s="19" t="s">
        <v>23</v>
      </c>
      <c r="B14" s="10" t="s">
        <v>7</v>
      </c>
      <c r="C14" s="17" t="s">
        <v>24</v>
      </c>
      <c r="D14" s="20" t="b">
        <v>0</v>
      </c>
      <c r="E14" s="11" t="s">
        <v>25</v>
      </c>
      <c r="F14" s="11" t="s">
        <v>26</v>
      </c>
      <c r="G14" s="8"/>
      <c r="H14" s="11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>
      <c r="B15" s="10" t="s">
        <v>27</v>
      </c>
      <c r="C15" s="17" t="s">
        <v>28</v>
      </c>
      <c r="D15" s="20" t="b">
        <v>0</v>
      </c>
      <c r="E15" s="11" t="s">
        <v>29</v>
      </c>
      <c r="F15" s="11" t="s">
        <v>30</v>
      </c>
      <c r="G15" s="8"/>
      <c r="H15" s="11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>
      <c r="B16" s="10" t="s">
        <v>31</v>
      </c>
      <c r="C16" s="17" t="s">
        <v>32</v>
      </c>
      <c r="D16" s="20" t="b">
        <v>0</v>
      </c>
      <c r="E16" s="11" t="s">
        <v>33</v>
      </c>
      <c r="F16" s="11" t="s">
        <v>34</v>
      </c>
      <c r="G16" s="11"/>
      <c r="H16" s="11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>
      <c r="B17" s="10" t="s">
        <v>12</v>
      </c>
      <c r="C17" s="17" t="s">
        <v>35</v>
      </c>
      <c r="D17" s="20" t="b">
        <v>0</v>
      </c>
      <c r="E17" s="11" t="s">
        <v>36</v>
      </c>
      <c r="F17" s="11" t="s">
        <v>37</v>
      </c>
      <c r="G17" s="11"/>
      <c r="H17" s="11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>
      <c r="B18" s="10" t="s">
        <v>38</v>
      </c>
      <c r="C18" s="17" t="s">
        <v>39</v>
      </c>
      <c r="D18" s="20" t="b">
        <v>0</v>
      </c>
      <c r="E18" s="11" t="s">
        <v>40</v>
      </c>
      <c r="F18" s="11" t="s">
        <v>41</v>
      </c>
      <c r="G18" s="11"/>
      <c r="H18" s="11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>
      <c r="B19" s="10" t="s">
        <v>42</v>
      </c>
      <c r="C19" s="17" t="s">
        <v>43</v>
      </c>
      <c r="D19" s="20" t="b">
        <v>0</v>
      </c>
      <c r="E19" s="11" t="s">
        <v>44</v>
      </c>
      <c r="F19" s="11" t="s">
        <v>45</v>
      </c>
      <c r="G19" s="11"/>
      <c r="H19" s="11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>
      <c r="A20" s="19"/>
      <c r="B20" s="10" t="s">
        <v>46</v>
      </c>
      <c r="C20" s="17" t="s">
        <v>47</v>
      </c>
      <c r="D20" s="20" t="b">
        <v>0</v>
      </c>
      <c r="E20" s="11" t="s">
        <v>48</v>
      </c>
      <c r="F20" s="11" t="s">
        <v>49</v>
      </c>
      <c r="G20" s="11"/>
      <c r="H20" s="11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>
      <c r="A21" s="19"/>
      <c r="B21" s="10" t="s">
        <v>50</v>
      </c>
      <c r="C21" s="17" t="s">
        <v>51</v>
      </c>
      <c r="D21" s="20" t="b">
        <v>0</v>
      </c>
      <c r="E21" s="11" t="s">
        <v>52</v>
      </c>
      <c r="F21" s="11" t="s">
        <v>53</v>
      </c>
      <c r="G21" s="11"/>
      <c r="H21" s="11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>
      <c r="A22" s="19"/>
      <c r="B22" s="10" t="s">
        <v>54</v>
      </c>
      <c r="C22" s="17" t="s">
        <v>55</v>
      </c>
      <c r="D22" s="20" t="b">
        <v>0</v>
      </c>
      <c r="E22" s="11" t="s">
        <v>56</v>
      </c>
      <c r="F22" s="11" t="s">
        <v>57</v>
      </c>
      <c r="G22" s="11"/>
      <c r="H22" s="11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>
      <c r="A23" s="19"/>
      <c r="B23" s="10"/>
      <c r="C23" s="16"/>
      <c r="D23" s="12"/>
      <c r="E23" s="13"/>
      <c r="F23" s="13"/>
      <c r="G23" s="13"/>
      <c r="H23" s="13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>
      <c r="A24" s="6" t="s">
        <v>58</v>
      </c>
      <c r="B24" s="7"/>
      <c r="C24" s="8"/>
      <c r="D24" s="12" t="b">
        <v>0</v>
      </c>
      <c r="E24" s="5" t="s">
        <v>59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>
      <c r="A25" s="4"/>
      <c r="B25" s="10" t="s">
        <v>9</v>
      </c>
      <c r="C25" s="11" t="s">
        <v>60</v>
      </c>
      <c r="D25" s="12" t="b">
        <v>0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>
      <c r="A26" s="13"/>
      <c r="B26" s="10" t="s">
        <v>9</v>
      </c>
      <c r="C26" s="11" t="s">
        <v>61</v>
      </c>
      <c r="D26" s="12" t="b">
        <v>0</v>
      </c>
      <c r="E26" s="4"/>
      <c r="F26" s="4"/>
      <c r="G26" s="4"/>
      <c r="H26" s="13"/>
      <c r="I26" s="13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>
      <c r="A27" s="4"/>
      <c r="B27" s="10" t="s">
        <v>9</v>
      </c>
      <c r="C27" s="11" t="s">
        <v>62</v>
      </c>
      <c r="D27" s="12" t="b">
        <v>0</v>
      </c>
      <c r="E27" s="4"/>
      <c r="F27" s="13"/>
      <c r="G27" s="4"/>
      <c r="H27" s="13"/>
      <c r="I27" s="13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>
      <c r="A28" s="4"/>
      <c r="B28" s="10" t="s">
        <v>9</v>
      </c>
      <c r="C28" s="11" t="s">
        <v>63</v>
      </c>
      <c r="D28" s="12" t="b">
        <v>0</v>
      </c>
      <c r="E28" s="4"/>
      <c r="F28" s="4"/>
      <c r="G28" s="4"/>
      <c r="H28" s="4"/>
      <c r="I28" s="1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>
      <c r="A29" s="4"/>
      <c r="B29" s="10" t="s">
        <v>7</v>
      </c>
      <c r="C29" s="16" t="s">
        <v>64</v>
      </c>
      <c r="D29" s="12" t="b">
        <v>0</v>
      </c>
      <c r="E29" s="21"/>
      <c r="F29" s="21"/>
      <c r="G29" s="21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>
      <c r="A30" s="4"/>
      <c r="B30" s="10" t="s">
        <v>12</v>
      </c>
      <c r="C30" s="16" t="s">
        <v>65</v>
      </c>
      <c r="D30" s="12" t="b">
        <v>0</v>
      </c>
      <c r="E30" s="21"/>
      <c r="F30" s="21"/>
      <c r="G30" s="21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>
      <c r="A31" s="4"/>
      <c r="B31" s="10" t="s">
        <v>12</v>
      </c>
      <c r="C31" s="16" t="s">
        <v>66</v>
      </c>
      <c r="D31" s="12" t="b">
        <v>0</v>
      </c>
      <c r="E31" s="21"/>
      <c r="F31" s="21"/>
      <c r="G31" s="21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>
      <c r="A32" s="4"/>
      <c r="B32" s="10" t="s">
        <v>7</v>
      </c>
      <c r="C32" s="16" t="s">
        <v>67</v>
      </c>
      <c r="D32" s="12" t="b">
        <v>0</v>
      </c>
      <c r="E32" s="21"/>
      <c r="F32" s="21"/>
      <c r="G32" s="21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>
      <c r="A33" s="4"/>
      <c r="B33" s="10" t="s">
        <v>12</v>
      </c>
      <c r="C33" s="16" t="s">
        <v>68</v>
      </c>
      <c r="D33" s="12" t="b">
        <v>0</v>
      </c>
      <c r="E33" s="21"/>
      <c r="F33" s="21"/>
      <c r="G33" s="21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>
      <c r="A34" s="4"/>
      <c r="B34" s="10" t="s">
        <v>7</v>
      </c>
      <c r="C34" s="16" t="s">
        <v>69</v>
      </c>
      <c r="D34" s="12" t="b">
        <v>0</v>
      </c>
      <c r="E34" s="21"/>
      <c r="F34" s="21"/>
      <c r="G34" s="21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>
      <c r="A35" s="4"/>
      <c r="B35" s="10" t="s">
        <v>12</v>
      </c>
      <c r="C35" s="16" t="s">
        <v>70</v>
      </c>
      <c r="D35" s="12" t="b">
        <v>0</v>
      </c>
      <c r="E35" s="21"/>
      <c r="F35" s="21"/>
      <c r="G35" s="21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>
      <c r="A36" s="4"/>
      <c r="B36" s="10" t="s">
        <v>7</v>
      </c>
      <c r="C36" s="16" t="s">
        <v>71</v>
      </c>
      <c r="D36" s="12" t="b">
        <v>0</v>
      </c>
      <c r="E36" s="21"/>
      <c r="F36" s="21"/>
      <c r="G36" s="21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>
      <c r="A37" s="4"/>
      <c r="B37" s="10" t="s">
        <v>31</v>
      </c>
      <c r="C37" s="11" t="s">
        <v>72</v>
      </c>
      <c r="D37" s="12" t="b">
        <v>0</v>
      </c>
      <c r="E37" s="21"/>
      <c r="F37" s="21"/>
      <c r="G37" s="21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>
      <c r="A38" s="4"/>
      <c r="B38" s="10" t="s">
        <v>7</v>
      </c>
      <c r="C38" s="11" t="s">
        <v>73</v>
      </c>
      <c r="D38" s="12" t="b">
        <v>0</v>
      </c>
      <c r="E38" s="21"/>
      <c r="F38" s="21"/>
      <c r="G38" s="21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>
      <c r="A39" s="13"/>
      <c r="B39" s="10" t="s">
        <v>12</v>
      </c>
      <c r="C39" s="18" t="s">
        <v>74</v>
      </c>
      <c r="D39" s="12" t="b">
        <v>0</v>
      </c>
      <c r="E39" s="4"/>
      <c r="F39" s="13"/>
      <c r="G39" s="4"/>
      <c r="H39" s="13"/>
      <c r="I39" s="13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>
      <c r="A40" s="13"/>
      <c r="B40" s="10" t="s">
        <v>7</v>
      </c>
      <c r="C40" s="18" t="s">
        <v>75</v>
      </c>
      <c r="D40" s="12" t="b">
        <v>0</v>
      </c>
      <c r="E40" s="4"/>
      <c r="F40" s="13"/>
      <c r="G40" s="4"/>
      <c r="H40" s="13"/>
      <c r="I40" s="13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>
      <c r="A41" s="13"/>
      <c r="B41" s="10" t="s">
        <v>7</v>
      </c>
      <c r="C41" s="22" t="s">
        <v>76</v>
      </c>
      <c r="D41" s="12" t="b">
        <v>0</v>
      </c>
      <c r="E41" s="4"/>
      <c r="F41" s="13"/>
      <c r="G41" s="4"/>
      <c r="H41" s="13"/>
      <c r="I41" s="13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>
      <c r="A42" s="13"/>
      <c r="B42" s="10" t="s">
        <v>7</v>
      </c>
      <c r="C42" s="22" t="s">
        <v>77</v>
      </c>
      <c r="D42" s="12" t="b">
        <v>0</v>
      </c>
      <c r="E42" s="4"/>
      <c r="F42" s="13"/>
      <c r="G42" s="4"/>
      <c r="H42" s="13"/>
      <c r="I42" s="13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>
      <c r="A43" s="13"/>
      <c r="B43" s="10" t="s">
        <v>7</v>
      </c>
      <c r="C43" s="22" t="s">
        <v>78</v>
      </c>
      <c r="D43" s="12" t="b">
        <v>0</v>
      </c>
      <c r="E43" s="4"/>
      <c r="F43" s="13"/>
      <c r="G43" s="4"/>
      <c r="H43" s="13"/>
      <c r="I43" s="13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>
      <c r="A44" s="4"/>
      <c r="B44" s="10" t="s">
        <v>7</v>
      </c>
      <c r="C44" s="11" t="s">
        <v>79</v>
      </c>
      <c r="D44" s="12" t="b">
        <v>0</v>
      </c>
      <c r="E44" s="4"/>
      <c r="F44" s="13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>
      <c r="A45" s="13"/>
      <c r="B45" s="10" t="s">
        <v>7</v>
      </c>
      <c r="C45" s="18" t="s">
        <v>80</v>
      </c>
      <c r="D45" s="12" t="b">
        <v>0</v>
      </c>
      <c r="E45" s="4"/>
      <c r="F45" s="13"/>
      <c r="G45" s="4"/>
      <c r="H45" s="13"/>
      <c r="I45" s="13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>
      <c r="A46" s="13"/>
      <c r="B46" s="10" t="s">
        <v>46</v>
      </c>
      <c r="C46" s="18" t="s">
        <v>81</v>
      </c>
      <c r="D46" s="12" t="b">
        <v>0</v>
      </c>
      <c r="E46" s="4"/>
      <c r="F46" s="13"/>
      <c r="G46" s="4"/>
      <c r="H46" s="13"/>
      <c r="I46" s="13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>
      <c r="A47" s="4"/>
      <c r="B47" s="10" t="s">
        <v>31</v>
      </c>
      <c r="C47" s="11" t="s">
        <v>82</v>
      </c>
      <c r="D47" s="12" t="b">
        <v>0</v>
      </c>
      <c r="E47" s="4"/>
      <c r="F47" s="13"/>
      <c r="G47" s="4"/>
      <c r="H47" s="4"/>
      <c r="I47" s="13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>
      <c r="A48" s="6"/>
      <c r="B48" s="10" t="s">
        <v>12</v>
      </c>
      <c r="C48" s="18" t="s">
        <v>83</v>
      </c>
      <c r="D48" s="12" t="b">
        <v>0</v>
      </c>
      <c r="E48" s="4"/>
      <c r="F48" s="13"/>
      <c r="G48" s="4"/>
      <c r="H48" s="4"/>
      <c r="I48" s="13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>
      <c r="A49" s="6"/>
      <c r="B49" s="10" t="s">
        <v>12</v>
      </c>
      <c r="C49" s="18" t="s">
        <v>84</v>
      </c>
      <c r="D49" s="12" t="b">
        <v>0</v>
      </c>
      <c r="E49" s="4"/>
      <c r="F49" s="4"/>
      <c r="G49" s="4"/>
      <c r="H49" s="4"/>
      <c r="I49" s="13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>
      <c r="A50" s="6"/>
      <c r="B50" s="10" t="s">
        <v>12</v>
      </c>
      <c r="C50" s="11" t="s">
        <v>85</v>
      </c>
      <c r="D50" s="12" t="b">
        <v>0</v>
      </c>
      <c r="E50" s="4"/>
      <c r="F50" s="13"/>
      <c r="G50" s="4"/>
      <c r="H50" s="13"/>
      <c r="I50" s="13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>
      <c r="A51" s="4"/>
      <c r="B51" s="10" t="s">
        <v>12</v>
      </c>
      <c r="C51" s="11" t="s">
        <v>86</v>
      </c>
      <c r="D51" s="12" t="b">
        <v>0</v>
      </c>
      <c r="E51" s="4"/>
      <c r="F51" s="13"/>
      <c r="G51" s="4"/>
      <c r="H51" s="13"/>
      <c r="I51" s="13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>
      <c r="A52" s="4"/>
      <c r="B52" s="10" t="s">
        <v>7</v>
      </c>
      <c r="C52" s="11" t="s">
        <v>87</v>
      </c>
      <c r="D52" s="12" t="b">
        <v>0</v>
      </c>
      <c r="E52" s="4"/>
      <c r="F52" s="13"/>
      <c r="G52" s="4"/>
      <c r="H52" s="13"/>
      <c r="I52" s="13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>
      <c r="A53" s="6"/>
      <c r="B53" s="10" t="s">
        <v>7</v>
      </c>
      <c r="C53" s="11" t="s">
        <v>88</v>
      </c>
      <c r="D53" s="12" t="b">
        <v>0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>
      <c r="A54" s="6"/>
      <c r="B54" s="10" t="s">
        <v>7</v>
      </c>
      <c r="C54" s="11" t="s">
        <v>89</v>
      </c>
      <c r="D54" s="12" t="b">
        <v>0</v>
      </c>
      <c r="E54" s="4"/>
      <c r="F54" s="13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>
      <c r="A55" s="23"/>
      <c r="B55" s="24" t="s">
        <v>12</v>
      </c>
      <c r="C55" s="25" t="s">
        <v>90</v>
      </c>
      <c r="D55" s="12" t="b">
        <v>0</v>
      </c>
      <c r="E55" s="26"/>
      <c r="F55" s="26"/>
      <c r="G55" s="26"/>
      <c r="H55" s="26"/>
      <c r="I55" s="26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>
      <c r="A56" s="6"/>
      <c r="B56" s="7"/>
      <c r="C56" s="8"/>
      <c r="D56" s="12" t="b">
        <v>0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>
      <c r="A57" s="6" t="s">
        <v>91</v>
      </c>
      <c r="B57" s="7"/>
      <c r="C57" s="8"/>
      <c r="D57" s="12" t="b">
        <v>0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>
      <c r="A58" s="6"/>
      <c r="B58" s="10" t="s">
        <v>7</v>
      </c>
      <c r="C58" s="11" t="s">
        <v>92</v>
      </c>
      <c r="D58" s="12" t="b">
        <v>0</v>
      </c>
      <c r="E58" s="4"/>
      <c r="F58" s="13"/>
      <c r="G58" s="4"/>
      <c r="H58" s="13"/>
      <c r="I58" s="1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>
      <c r="A59" s="6"/>
      <c r="B59" s="10" t="s">
        <v>7</v>
      </c>
      <c r="C59" s="11" t="s">
        <v>93</v>
      </c>
      <c r="D59" s="12" t="b">
        <v>0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>
      <c r="A60" s="6"/>
      <c r="B60" s="10" t="s">
        <v>7</v>
      </c>
      <c r="C60" s="18" t="s">
        <v>94</v>
      </c>
      <c r="D60" s="12" t="b">
        <v>0</v>
      </c>
      <c r="E60" s="4"/>
      <c r="F60" s="4"/>
      <c r="G60" s="4"/>
      <c r="H60" s="4"/>
      <c r="I60" s="13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>
      <c r="A61" s="6" t="s">
        <v>95</v>
      </c>
      <c r="B61" s="10" t="s">
        <v>12</v>
      </c>
      <c r="C61" s="11" t="s">
        <v>96</v>
      </c>
      <c r="D61" s="12" t="b">
        <v>0</v>
      </c>
      <c r="E61" s="4"/>
      <c r="F61" s="13"/>
      <c r="G61" s="4"/>
      <c r="H61" s="13"/>
      <c r="I61" s="13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>
      <c r="A62" s="6"/>
      <c r="B62" s="10" t="s">
        <v>12</v>
      </c>
      <c r="C62" s="11" t="s">
        <v>97</v>
      </c>
      <c r="D62" s="12" t="b">
        <v>0</v>
      </c>
      <c r="E62" s="4"/>
      <c r="F62" s="13"/>
      <c r="G62" s="4"/>
      <c r="H62" s="13"/>
      <c r="I62" s="13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>
      <c r="A63" s="4"/>
      <c r="B63" s="10" t="s">
        <v>9</v>
      </c>
      <c r="C63" s="11" t="s">
        <v>98</v>
      </c>
      <c r="D63" s="12" t="b">
        <v>0</v>
      </c>
      <c r="E63" s="4"/>
      <c r="F63" s="4"/>
      <c r="G63" s="4"/>
      <c r="H63" s="4"/>
      <c r="I63" s="13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>
      <c r="A64" s="4"/>
      <c r="B64" s="10" t="s">
        <v>9</v>
      </c>
      <c r="C64" s="11" t="s">
        <v>99</v>
      </c>
      <c r="D64" s="12" t="b">
        <v>0</v>
      </c>
      <c r="E64" s="4"/>
      <c r="F64" s="4"/>
      <c r="G64" s="4"/>
      <c r="H64" s="4"/>
      <c r="I64" s="13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>
      <c r="A65" s="13"/>
      <c r="B65" s="10" t="s">
        <v>7</v>
      </c>
      <c r="C65" s="11" t="s">
        <v>100</v>
      </c>
      <c r="D65" s="12" t="b">
        <v>0</v>
      </c>
      <c r="E65" s="4"/>
      <c r="F65" s="4"/>
      <c r="G65" s="4"/>
      <c r="H65" s="4"/>
      <c r="I65" s="13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>
      <c r="A66" s="4"/>
      <c r="B66" s="10" t="s">
        <v>12</v>
      </c>
      <c r="C66" s="11" t="s">
        <v>101</v>
      </c>
      <c r="D66" s="12" t="b">
        <v>0</v>
      </c>
      <c r="E66" s="4"/>
      <c r="F66" s="4"/>
      <c r="G66" s="4"/>
      <c r="H66" s="4"/>
      <c r="I66" s="13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>
      <c r="A67" s="4"/>
      <c r="B67" s="10" t="s">
        <v>12</v>
      </c>
      <c r="C67" s="11" t="s">
        <v>102</v>
      </c>
      <c r="D67" s="12" t="b">
        <v>0</v>
      </c>
      <c r="E67" s="4"/>
      <c r="F67" s="4"/>
      <c r="G67" s="4"/>
      <c r="H67" s="4"/>
      <c r="I67" s="13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>
      <c r="A68" s="13" t="s">
        <v>103</v>
      </c>
      <c r="B68" s="10" t="s">
        <v>7</v>
      </c>
      <c r="C68" s="11" t="s">
        <v>104</v>
      </c>
      <c r="D68" s="12" t="b">
        <v>0</v>
      </c>
      <c r="E68" s="4"/>
      <c r="F68" s="13"/>
      <c r="G68" s="4"/>
      <c r="H68" s="13"/>
      <c r="I68" s="1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>
      <c r="A69" s="27"/>
      <c r="B69" s="10" t="s">
        <v>12</v>
      </c>
      <c r="C69" s="11" t="s">
        <v>105</v>
      </c>
      <c r="D69" s="12" t="b">
        <v>0</v>
      </c>
      <c r="E69" s="4"/>
      <c r="F69" s="13"/>
      <c r="G69" s="4"/>
      <c r="H69" s="13"/>
      <c r="I69" s="13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>
      <c r="A70" s="27"/>
      <c r="B70" s="10" t="s">
        <v>9</v>
      </c>
      <c r="C70" s="11" t="s">
        <v>106</v>
      </c>
      <c r="D70" s="12" t="b">
        <v>0</v>
      </c>
      <c r="E70" s="4"/>
      <c r="F70" s="13"/>
      <c r="G70" s="4"/>
      <c r="H70" s="13"/>
      <c r="I70" s="1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>
      <c r="A71" s="4"/>
      <c r="B71" s="10" t="s">
        <v>7</v>
      </c>
      <c r="C71" s="11" t="s">
        <v>107</v>
      </c>
      <c r="D71" s="12" t="b">
        <v>0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>
      <c r="A72" s="4"/>
      <c r="B72" s="10" t="s">
        <v>7</v>
      </c>
      <c r="C72" s="11" t="s">
        <v>108</v>
      </c>
      <c r="D72" s="12" t="b">
        <v>0</v>
      </c>
      <c r="E72" s="4"/>
      <c r="F72" s="13"/>
      <c r="G72" s="4"/>
      <c r="H72" s="13"/>
      <c r="I72" s="1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>
      <c r="A73" s="27"/>
      <c r="B73" s="10" t="s">
        <v>9</v>
      </c>
      <c r="C73" s="11" t="s">
        <v>109</v>
      </c>
      <c r="D73" s="12" t="b">
        <v>0</v>
      </c>
      <c r="E73" s="4"/>
      <c r="F73" s="4"/>
      <c r="G73" s="4"/>
      <c r="H73" s="4"/>
      <c r="I73" s="1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>
      <c r="A74" s="4"/>
      <c r="B74" s="10" t="s">
        <v>7</v>
      </c>
      <c r="C74" s="11" t="s">
        <v>110</v>
      </c>
      <c r="D74" s="12" t="b">
        <v>0</v>
      </c>
      <c r="E74" s="4"/>
      <c r="F74" s="4"/>
      <c r="G74" s="4"/>
      <c r="H74" s="4"/>
      <c r="I74" s="1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>
      <c r="A75" s="4"/>
      <c r="B75" s="10" t="s">
        <v>9</v>
      </c>
      <c r="C75" s="11" t="s">
        <v>111</v>
      </c>
      <c r="D75" s="12" t="b">
        <v>0</v>
      </c>
      <c r="E75" s="4"/>
      <c r="F75" s="4"/>
      <c r="G75" s="4"/>
      <c r="H75" s="4"/>
      <c r="I75" s="1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>
      <c r="A76" s="6"/>
      <c r="B76" s="10" t="s">
        <v>7</v>
      </c>
      <c r="C76" s="11" t="s">
        <v>112</v>
      </c>
      <c r="D76" s="12" t="b">
        <v>0</v>
      </c>
      <c r="E76" s="4"/>
      <c r="F76" s="4"/>
      <c r="G76" s="4"/>
      <c r="H76" s="4"/>
      <c r="I76" s="1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>
      <c r="A77" s="4"/>
      <c r="B77" s="10" t="s">
        <v>7</v>
      </c>
      <c r="C77" s="11" t="s">
        <v>113</v>
      </c>
      <c r="D77" s="12" t="b">
        <v>0</v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>
      <c r="A78" s="4"/>
      <c r="B78" s="10" t="s">
        <v>7</v>
      </c>
      <c r="C78" s="11" t="s">
        <v>114</v>
      </c>
      <c r="D78" s="12" t="b">
        <v>0</v>
      </c>
      <c r="E78" s="4"/>
      <c r="F78" s="13"/>
      <c r="G78" s="4"/>
      <c r="H78" s="13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>
      <c r="A79" s="6"/>
      <c r="B79" s="10" t="s">
        <v>12</v>
      </c>
      <c r="C79" s="11" t="s">
        <v>115</v>
      </c>
      <c r="D79" s="12" t="b">
        <v>0</v>
      </c>
      <c r="E79" s="4"/>
      <c r="F79" s="13"/>
      <c r="G79" s="4"/>
      <c r="H79" s="13"/>
      <c r="I79" s="13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>
      <c r="A80" s="6" t="s">
        <v>116</v>
      </c>
      <c r="B80" s="7"/>
      <c r="C80" s="8"/>
      <c r="D80" s="12" t="b">
        <v>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>
      <c r="A81" s="4"/>
      <c r="B81" s="10" t="s">
        <v>46</v>
      </c>
      <c r="C81" s="11" t="s">
        <v>117</v>
      </c>
      <c r="D81" s="12" t="b">
        <v>0</v>
      </c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>
      <c r="A82" s="4"/>
      <c r="B82" s="10" t="s">
        <v>7</v>
      </c>
      <c r="C82" s="11" t="s">
        <v>118</v>
      </c>
      <c r="D82" s="12" t="b">
        <v>0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>
      <c r="A83" s="4"/>
      <c r="B83" s="10" t="s">
        <v>119</v>
      </c>
      <c r="C83" s="11" t="s">
        <v>120</v>
      </c>
      <c r="D83" s="12" t="b">
        <v>0</v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>
      <c r="A84" s="4"/>
      <c r="B84" s="10" t="s">
        <v>7</v>
      </c>
      <c r="C84" s="11" t="s">
        <v>121</v>
      </c>
      <c r="D84" s="12" t="b">
        <v>0</v>
      </c>
      <c r="E84" s="4"/>
      <c r="F84" s="13"/>
      <c r="G84" s="4"/>
      <c r="H84" s="13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>
      <c r="A85" s="28"/>
      <c r="B85" s="10" t="s">
        <v>12</v>
      </c>
      <c r="C85" s="18" t="s">
        <v>122</v>
      </c>
      <c r="D85" s="12" t="b">
        <v>0</v>
      </c>
      <c r="E85" s="4"/>
      <c r="F85" s="4"/>
      <c r="G85" s="4"/>
      <c r="H85" s="4"/>
      <c r="I85" s="1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>
      <c r="A86" s="28"/>
      <c r="B86" s="10" t="s">
        <v>46</v>
      </c>
      <c r="C86" s="18" t="s">
        <v>123</v>
      </c>
      <c r="D86" s="12" t="b">
        <v>0</v>
      </c>
      <c r="E86" s="4"/>
      <c r="F86" s="4"/>
      <c r="G86" s="4"/>
      <c r="H86" s="4"/>
      <c r="I86" s="1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>
      <c r="A87" s="28"/>
      <c r="B87" s="10" t="s">
        <v>46</v>
      </c>
      <c r="C87" s="22" t="s">
        <v>124</v>
      </c>
      <c r="D87" s="12" t="b">
        <v>0</v>
      </c>
      <c r="E87" s="4"/>
      <c r="F87" s="4"/>
      <c r="G87" s="4"/>
      <c r="H87" s="4"/>
      <c r="I87" s="1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>
      <c r="A88" s="27"/>
      <c r="B88" s="10" t="s">
        <v>46</v>
      </c>
      <c r="C88" s="16" t="s">
        <v>125</v>
      </c>
      <c r="D88" s="12" t="b">
        <v>0</v>
      </c>
      <c r="E88" s="4"/>
      <c r="F88" s="4"/>
      <c r="G88" s="4"/>
      <c r="H88" s="4"/>
      <c r="I88" s="1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>
      <c r="A89" s="28"/>
      <c r="B89" s="10" t="s">
        <v>7</v>
      </c>
      <c r="C89" s="18" t="s">
        <v>126</v>
      </c>
      <c r="D89" s="12" t="b">
        <v>0</v>
      </c>
      <c r="E89" s="4"/>
      <c r="F89" s="4"/>
      <c r="G89" s="4"/>
      <c r="H89" s="4"/>
      <c r="I89" s="1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>
      <c r="A90" s="27"/>
      <c r="B90" s="10" t="s">
        <v>7</v>
      </c>
      <c r="C90" s="11" t="s">
        <v>127</v>
      </c>
      <c r="D90" s="12" t="b">
        <v>0</v>
      </c>
      <c r="E90" s="4"/>
      <c r="F90" s="4"/>
      <c r="G90" s="4"/>
      <c r="H90" s="4"/>
      <c r="I90" s="1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>
      <c r="A91" s="4"/>
      <c r="B91" s="10" t="s">
        <v>7</v>
      </c>
      <c r="C91" s="11" t="s">
        <v>128</v>
      </c>
      <c r="D91" s="12" t="b">
        <v>0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>
      <c r="A92" s="27"/>
      <c r="B92" s="10" t="s">
        <v>9</v>
      </c>
      <c r="C92" s="11" t="s">
        <v>129</v>
      </c>
      <c r="D92" s="12" t="b">
        <v>0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>
      <c r="A93" s="4"/>
      <c r="B93" s="10" t="s">
        <v>7</v>
      </c>
      <c r="C93" s="11" t="s">
        <v>130</v>
      </c>
      <c r="D93" s="12" t="b">
        <v>0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>
      <c r="A94" s="4"/>
      <c r="B94" s="10" t="s">
        <v>7</v>
      </c>
      <c r="C94" s="11" t="s">
        <v>131</v>
      </c>
      <c r="D94" s="12" t="b">
        <v>0</v>
      </c>
      <c r="E94" s="4"/>
      <c r="F94" s="13"/>
      <c r="G94" s="4"/>
      <c r="H94" s="13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>
      <c r="A95" s="4"/>
      <c r="B95" s="10" t="s">
        <v>7</v>
      </c>
      <c r="C95" s="11" t="s">
        <v>132</v>
      </c>
      <c r="D95" s="12" t="b">
        <v>0</v>
      </c>
      <c r="E95" s="4"/>
      <c r="F95" s="13"/>
      <c r="G95" s="4"/>
      <c r="H95" s="13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>
      <c r="A96" s="4"/>
      <c r="B96" s="10" t="s">
        <v>9</v>
      </c>
      <c r="C96" s="11" t="s">
        <v>133</v>
      </c>
      <c r="D96" s="12" t="b">
        <v>0</v>
      </c>
      <c r="E96" s="4"/>
      <c r="F96" s="13"/>
      <c r="G96" s="4"/>
      <c r="H96" s="13"/>
      <c r="I96" s="1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>
      <c r="A97" s="4"/>
      <c r="B97" s="10" t="s">
        <v>7</v>
      </c>
      <c r="C97" s="11" t="s">
        <v>134</v>
      </c>
      <c r="D97" s="12" t="b">
        <v>0</v>
      </c>
      <c r="E97" s="4"/>
      <c r="F97" s="4"/>
      <c r="G97" s="4"/>
      <c r="H97" s="4"/>
      <c r="I97" s="1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>
      <c r="A98" s="4"/>
      <c r="B98" s="10" t="s">
        <v>7</v>
      </c>
      <c r="C98" s="11" t="s">
        <v>135</v>
      </c>
      <c r="D98" s="12" t="b">
        <v>0</v>
      </c>
      <c r="E98" s="29"/>
      <c r="F98" s="29"/>
      <c r="G98" s="29"/>
      <c r="H98" s="29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>
      <c r="A99" s="30"/>
      <c r="B99" s="31" t="s">
        <v>7</v>
      </c>
      <c r="C99" s="32" t="s">
        <v>136</v>
      </c>
      <c r="D99" s="12" t="b">
        <v>0</v>
      </c>
      <c r="E99" s="33"/>
      <c r="F99" s="33"/>
      <c r="G99" s="33"/>
      <c r="H99" s="33"/>
      <c r="I99" s="4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</row>
    <row r="100">
      <c r="A100" s="6"/>
      <c r="B100" s="10" t="s">
        <v>42</v>
      </c>
      <c r="C100" s="11" t="s">
        <v>137</v>
      </c>
      <c r="D100" s="12" t="b">
        <v>0</v>
      </c>
      <c r="E100" s="4"/>
      <c r="F100" s="13"/>
      <c r="G100" s="4"/>
      <c r="H100" s="13"/>
      <c r="I100" s="1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>
      <c r="A101" s="6"/>
      <c r="B101" s="10" t="s">
        <v>27</v>
      </c>
      <c r="C101" s="11" t="s">
        <v>138</v>
      </c>
      <c r="D101" s="12" t="b">
        <v>0</v>
      </c>
      <c r="E101" s="4"/>
      <c r="F101" s="13"/>
      <c r="G101" s="4"/>
      <c r="H101" s="13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>
      <c r="A102" s="28"/>
      <c r="B102" s="10" t="s">
        <v>9</v>
      </c>
      <c r="C102" s="18" t="s">
        <v>139</v>
      </c>
      <c r="D102" s="12" t="b">
        <v>0</v>
      </c>
      <c r="E102" s="4"/>
      <c r="F102" s="13"/>
      <c r="G102" s="4"/>
      <c r="H102" s="13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>
      <c r="A103" s="6"/>
      <c r="B103" s="10" t="s">
        <v>7</v>
      </c>
      <c r="C103" s="11" t="s">
        <v>140</v>
      </c>
      <c r="D103" s="12" t="b">
        <v>0</v>
      </c>
      <c r="E103" s="4"/>
      <c r="F103" s="13"/>
      <c r="G103" s="4"/>
      <c r="H103" s="13"/>
      <c r="I103" s="1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>
      <c r="A104" s="4"/>
      <c r="B104" s="10" t="s">
        <v>7</v>
      </c>
      <c r="C104" s="11" t="s">
        <v>141</v>
      </c>
      <c r="D104" s="12" t="b">
        <v>0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>
      <c r="A105" s="4"/>
      <c r="B105" s="10" t="s">
        <v>7</v>
      </c>
      <c r="C105" s="16" t="s">
        <v>142</v>
      </c>
      <c r="D105" s="12" t="b">
        <v>0</v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>
      <c r="A106" s="4"/>
      <c r="B106" s="10" t="s">
        <v>7</v>
      </c>
      <c r="C106" s="16" t="s">
        <v>143</v>
      </c>
      <c r="D106" s="12" t="b">
        <v>0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>
      <c r="A107" s="4"/>
      <c r="B107" s="10" t="s">
        <v>7</v>
      </c>
      <c r="C107" s="16" t="s">
        <v>144</v>
      </c>
      <c r="D107" s="12" t="b">
        <v>0</v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>
      <c r="A108" s="6"/>
      <c r="B108" s="10" t="s">
        <v>46</v>
      </c>
      <c r="C108" s="11" t="s">
        <v>145</v>
      </c>
      <c r="D108" s="12" t="b">
        <v>0</v>
      </c>
      <c r="E108" s="13"/>
      <c r="F108" s="13"/>
      <c r="G108" s="4"/>
      <c r="H108" s="13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>
      <c r="A109" s="4"/>
      <c r="B109" s="10" t="s">
        <v>42</v>
      </c>
      <c r="C109" s="11" t="s">
        <v>146</v>
      </c>
      <c r="D109" s="12" t="b">
        <v>0</v>
      </c>
      <c r="E109" s="13"/>
      <c r="F109" s="13"/>
      <c r="G109" s="4"/>
      <c r="H109" s="13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>
      <c r="A110" s="6"/>
      <c r="B110" s="10" t="s">
        <v>27</v>
      </c>
      <c r="C110" s="11" t="s">
        <v>147</v>
      </c>
      <c r="D110" s="12" t="b">
        <v>0</v>
      </c>
      <c r="E110" s="13"/>
      <c r="F110" s="13"/>
      <c r="G110" s="4"/>
      <c r="H110" s="13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>
      <c r="A111" s="4"/>
      <c r="B111" s="10" t="s">
        <v>7</v>
      </c>
      <c r="C111" s="11" t="s">
        <v>148</v>
      </c>
      <c r="D111" s="12" t="b">
        <v>0</v>
      </c>
      <c r="E111" s="13"/>
      <c r="F111" s="13"/>
      <c r="G111" s="4"/>
      <c r="H111" s="13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>
      <c r="A112" s="6" t="s">
        <v>149</v>
      </c>
      <c r="B112" s="7"/>
      <c r="C112" s="8"/>
      <c r="D112" s="12" t="b">
        <v>0</v>
      </c>
      <c r="E112" s="5" t="s">
        <v>59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>
      <c r="A113" s="4"/>
      <c r="B113" s="10" t="s">
        <v>9</v>
      </c>
      <c r="C113" s="11" t="s">
        <v>150</v>
      </c>
      <c r="D113" s="12" t="b">
        <v>0</v>
      </c>
      <c r="E113" s="13"/>
      <c r="F113" s="13"/>
      <c r="G113" s="4"/>
      <c r="H113" s="13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>
      <c r="A114" s="30"/>
      <c r="B114" s="31" t="s">
        <v>12</v>
      </c>
      <c r="C114" s="32" t="s">
        <v>151</v>
      </c>
      <c r="D114" s="12" t="b">
        <v>0</v>
      </c>
      <c r="E114" s="34"/>
      <c r="F114" s="34"/>
      <c r="G114" s="34"/>
      <c r="H114" s="34"/>
      <c r="I114" s="34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</row>
    <row r="115">
      <c r="A115" s="30"/>
      <c r="B115" s="31" t="s">
        <v>38</v>
      </c>
      <c r="C115" s="32" t="s">
        <v>152</v>
      </c>
      <c r="D115" s="12" t="b">
        <v>0</v>
      </c>
      <c r="E115" s="34"/>
      <c r="F115" s="34"/>
      <c r="G115" s="34"/>
      <c r="H115" s="34"/>
      <c r="I115" s="34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</row>
    <row r="116">
      <c r="A116" s="30"/>
      <c r="B116" s="31" t="s">
        <v>38</v>
      </c>
      <c r="C116" s="32" t="s">
        <v>153</v>
      </c>
      <c r="D116" s="12" t="b">
        <v>0</v>
      </c>
      <c r="E116" s="34"/>
      <c r="F116" s="34"/>
      <c r="G116" s="34"/>
      <c r="H116" s="34"/>
      <c r="I116" s="34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</row>
    <row r="117">
      <c r="A117" s="4"/>
      <c r="B117" s="10" t="s">
        <v>7</v>
      </c>
      <c r="C117" s="11" t="s">
        <v>154</v>
      </c>
      <c r="D117" s="12" t="b">
        <v>0</v>
      </c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>
      <c r="A118" s="4"/>
      <c r="B118" s="10" t="s">
        <v>7</v>
      </c>
      <c r="C118" s="11" t="s">
        <v>155</v>
      </c>
      <c r="D118" s="12" t="b">
        <v>0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>
      <c r="A119" s="4"/>
      <c r="B119" s="10" t="s">
        <v>7</v>
      </c>
      <c r="C119" s="11" t="s">
        <v>156</v>
      </c>
      <c r="D119" s="12" t="b">
        <v>0</v>
      </c>
      <c r="E119" s="4"/>
      <c r="F119" s="4"/>
      <c r="G119" s="4"/>
      <c r="H119" s="4"/>
      <c r="I119" s="13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>
      <c r="A120" s="4"/>
      <c r="B120" s="10" t="s">
        <v>7</v>
      </c>
      <c r="C120" s="11" t="s">
        <v>157</v>
      </c>
      <c r="D120" s="12" t="b">
        <v>0</v>
      </c>
      <c r="E120" s="13"/>
      <c r="F120" s="13"/>
      <c r="G120" s="4"/>
      <c r="H120" s="13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>
      <c r="A121" s="6"/>
      <c r="B121" s="10" t="s">
        <v>7</v>
      </c>
      <c r="C121" s="11" t="s">
        <v>158</v>
      </c>
      <c r="D121" s="12" t="b">
        <v>0</v>
      </c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>
      <c r="A122" s="4"/>
      <c r="B122" s="10" t="s">
        <v>12</v>
      </c>
      <c r="C122" s="11" t="s">
        <v>159</v>
      </c>
      <c r="D122" s="12" t="b">
        <v>0</v>
      </c>
      <c r="E122" s="13"/>
      <c r="F122" s="13"/>
      <c r="G122" s="4"/>
      <c r="H122" s="13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>
      <c r="A123" s="4"/>
      <c r="B123" s="10" t="s">
        <v>7</v>
      </c>
      <c r="C123" s="11" t="s">
        <v>160</v>
      </c>
      <c r="D123" s="12" t="b">
        <v>0</v>
      </c>
      <c r="E123" s="4"/>
      <c r="F123" s="4"/>
      <c r="G123" s="4"/>
      <c r="H123" s="4"/>
      <c r="I123" s="13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>
      <c r="A124" s="4"/>
      <c r="B124" s="10" t="s">
        <v>9</v>
      </c>
      <c r="C124" s="11" t="s">
        <v>161</v>
      </c>
      <c r="D124" s="12" t="b">
        <v>0</v>
      </c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>
      <c r="A125" s="4"/>
      <c r="B125" s="10" t="s">
        <v>7</v>
      </c>
      <c r="C125" s="11" t="s">
        <v>162</v>
      </c>
      <c r="D125" s="12" t="b">
        <v>0</v>
      </c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>
      <c r="A126" s="4"/>
      <c r="B126" s="10" t="s">
        <v>7</v>
      </c>
      <c r="C126" s="11" t="s">
        <v>163</v>
      </c>
      <c r="D126" s="12" t="b">
        <v>0</v>
      </c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>
      <c r="A127" s="4"/>
      <c r="B127" s="10" t="s">
        <v>46</v>
      </c>
      <c r="C127" s="11" t="s">
        <v>164</v>
      </c>
      <c r="D127" s="12" t="b">
        <v>0</v>
      </c>
      <c r="E127" s="13"/>
      <c r="F127" s="13"/>
      <c r="G127" s="13"/>
      <c r="H127" s="13"/>
      <c r="I127" s="13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>
      <c r="A128" s="4"/>
      <c r="B128" s="10" t="s">
        <v>7</v>
      </c>
      <c r="C128" s="11" t="s">
        <v>165</v>
      </c>
      <c r="D128" s="12" t="b">
        <v>0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>
      <c r="A129" s="30"/>
      <c r="B129" s="31" t="s">
        <v>38</v>
      </c>
      <c r="C129" s="32" t="s">
        <v>166</v>
      </c>
      <c r="D129" s="12" t="b">
        <v>0</v>
      </c>
      <c r="E129" s="4"/>
      <c r="F129" s="4"/>
      <c r="G129" s="4"/>
      <c r="H129" s="4"/>
      <c r="I129" s="34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</row>
    <row r="130">
      <c r="A130" s="4"/>
      <c r="B130" s="10" t="s">
        <v>7</v>
      </c>
      <c r="C130" s="11" t="s">
        <v>167</v>
      </c>
      <c r="D130" s="12" t="b">
        <v>0</v>
      </c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>
      <c r="A131" s="4"/>
      <c r="B131" s="10" t="s">
        <v>50</v>
      </c>
      <c r="C131" s="11" t="s">
        <v>168</v>
      </c>
      <c r="D131" s="12" t="b">
        <v>0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>
      <c r="A132" s="4"/>
      <c r="B132" s="10" t="s">
        <v>50</v>
      </c>
      <c r="C132" s="11" t="s">
        <v>169</v>
      </c>
      <c r="D132" s="12" t="b">
        <v>0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>
      <c r="A133" s="4"/>
      <c r="B133" s="10" t="s">
        <v>170</v>
      </c>
      <c r="C133" s="11" t="s">
        <v>171</v>
      </c>
      <c r="D133" s="12" t="b">
        <v>0</v>
      </c>
      <c r="E133" s="13"/>
      <c r="F133" s="13"/>
      <c r="G133" s="4"/>
      <c r="H133" s="13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>
      <c r="A134" s="13" t="s">
        <v>172</v>
      </c>
      <c r="B134" s="10" t="s">
        <v>173</v>
      </c>
      <c r="C134" s="11" t="s">
        <v>174</v>
      </c>
      <c r="D134" s="12" t="b">
        <v>0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>
      <c r="A135" s="6"/>
      <c r="B135" s="7"/>
      <c r="C135" s="8"/>
      <c r="D135" s="12" t="b">
        <v>0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>
      <c r="A136" s="6" t="s">
        <v>175</v>
      </c>
      <c r="B136" s="7"/>
      <c r="C136" s="8"/>
      <c r="D136" s="12" t="b">
        <v>0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>
      <c r="A137" s="4"/>
      <c r="B137" s="10" t="s">
        <v>12</v>
      </c>
      <c r="C137" s="11" t="s">
        <v>176</v>
      </c>
      <c r="D137" s="12" t="b">
        <v>0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>
      <c r="A138" s="4"/>
      <c r="B138" s="10" t="s">
        <v>12</v>
      </c>
      <c r="C138" s="11" t="s">
        <v>177</v>
      </c>
      <c r="D138" s="12" t="b">
        <v>0</v>
      </c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>
      <c r="A139" s="4"/>
      <c r="B139" s="10" t="s">
        <v>50</v>
      </c>
      <c r="C139" s="11" t="s">
        <v>178</v>
      </c>
      <c r="D139" s="12" t="b">
        <v>0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>
      <c r="A140" s="4"/>
      <c r="B140" s="10" t="s">
        <v>9</v>
      </c>
      <c r="C140" s="11" t="s">
        <v>179</v>
      </c>
      <c r="D140" s="12" t="b">
        <v>0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>
      <c r="A141" s="4"/>
      <c r="B141" s="7"/>
      <c r="C141" s="8"/>
      <c r="D141" s="12" t="b">
        <v>0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>
      <c r="A142" s="4"/>
      <c r="B142" s="7"/>
      <c r="C142" s="8"/>
      <c r="D142" s="12" t="b">
        <v>0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>
      <c r="A143" s="4"/>
      <c r="B143" s="7"/>
      <c r="C143" s="8"/>
      <c r="D143" s="12" t="b">
        <v>0</v>
      </c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>
      <c r="A144" s="4"/>
      <c r="B144" s="7"/>
      <c r="C144" s="8"/>
      <c r="D144" s="12" t="b">
        <v>0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>
      <c r="A145" s="4"/>
      <c r="B145" s="7"/>
      <c r="C145" s="8"/>
      <c r="D145" s="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>
      <c r="A146" s="4"/>
      <c r="B146" s="7"/>
      <c r="C146" s="8"/>
      <c r="D146" s="9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>
      <c r="A147" s="4"/>
      <c r="B147" s="7"/>
      <c r="C147" s="8"/>
      <c r="D147" s="9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>
      <c r="A148" s="4"/>
      <c r="B148" s="7"/>
      <c r="C148" s="8"/>
      <c r="D148" s="9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>
      <c r="A149" s="4"/>
      <c r="B149" s="7"/>
      <c r="C149" s="8"/>
      <c r="D149" s="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>
      <c r="A150" s="4"/>
      <c r="B150" s="7"/>
      <c r="C150" s="8"/>
      <c r="D150" s="9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>
      <c r="A151" s="4"/>
      <c r="B151" s="7"/>
      <c r="C151" s="8"/>
      <c r="D151" s="9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>
      <c r="A152" s="4"/>
      <c r="B152" s="7"/>
      <c r="C152" s="8"/>
      <c r="D152" s="9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>
      <c r="A153" s="4"/>
      <c r="B153" s="7"/>
      <c r="C153" s="8"/>
      <c r="D153" s="9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>
      <c r="A154" s="4"/>
      <c r="B154" s="7"/>
      <c r="C154" s="8"/>
      <c r="D154" s="9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>
      <c r="A155" s="4"/>
      <c r="B155" s="7"/>
      <c r="C155" s="8"/>
      <c r="D155" s="9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>
      <c r="A156" s="4"/>
      <c r="B156" s="7"/>
      <c r="C156" s="8"/>
      <c r="D156" s="9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>
      <c r="A157" s="4"/>
      <c r="B157" s="7"/>
      <c r="C157" s="8"/>
      <c r="D157" s="9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>
      <c r="A158" s="4"/>
      <c r="B158" s="7"/>
      <c r="C158" s="8"/>
      <c r="D158" s="9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>
      <c r="A159" s="4"/>
      <c r="B159" s="7"/>
      <c r="C159" s="8"/>
      <c r="D159" s="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>
      <c r="A160" s="4"/>
      <c r="B160" s="7"/>
      <c r="C160" s="8"/>
      <c r="D160" s="9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>
      <c r="A161" s="4"/>
      <c r="B161" s="7"/>
      <c r="C161" s="8"/>
      <c r="D161" s="9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>
      <c r="A162" s="4"/>
      <c r="B162" s="7"/>
      <c r="C162" s="8"/>
      <c r="D162" s="9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>
      <c r="A163" s="4"/>
      <c r="B163" s="7"/>
      <c r="C163" s="8"/>
      <c r="D163" s="9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>
      <c r="A164" s="4"/>
      <c r="B164" s="7"/>
      <c r="C164" s="8"/>
      <c r="D164" s="9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>
      <c r="A165" s="4"/>
      <c r="B165" s="7"/>
      <c r="C165" s="8"/>
      <c r="D165" s="9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>
      <c r="A166" s="4"/>
      <c r="B166" s="7"/>
      <c r="C166" s="8"/>
      <c r="D166" s="9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>
      <c r="A167" s="4"/>
      <c r="B167" s="7"/>
      <c r="C167" s="8"/>
      <c r="D167" s="9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>
      <c r="A168" s="4"/>
      <c r="B168" s="7"/>
      <c r="C168" s="8"/>
      <c r="D168" s="9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>
      <c r="A169" s="4"/>
      <c r="B169" s="7"/>
      <c r="C169" s="8"/>
      <c r="D169" s="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>
      <c r="A170" s="4"/>
      <c r="B170" s="7"/>
      <c r="C170" s="8"/>
      <c r="D170" s="9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>
      <c r="A171" s="4"/>
      <c r="B171" s="7"/>
      <c r="C171" s="8"/>
      <c r="D171" s="9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>
      <c r="A172" s="4"/>
      <c r="B172" s="7"/>
      <c r="C172" s="8"/>
      <c r="D172" s="9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>
      <c r="A173" s="4"/>
      <c r="B173" s="7"/>
      <c r="C173" s="8"/>
      <c r="D173" s="9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>
      <c r="A174" s="4"/>
      <c r="B174" s="7"/>
      <c r="C174" s="8"/>
      <c r="D174" s="9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>
      <c r="A175" s="4"/>
      <c r="B175" s="7"/>
      <c r="C175" s="8"/>
      <c r="D175" s="9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>
      <c r="A176" s="4"/>
      <c r="B176" s="7"/>
      <c r="C176" s="8"/>
      <c r="D176" s="9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>
      <c r="A177" s="4"/>
      <c r="B177" s="7"/>
      <c r="C177" s="8"/>
      <c r="D177" s="9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>
      <c r="A178" s="4"/>
      <c r="B178" s="7"/>
      <c r="C178" s="8"/>
      <c r="D178" s="9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>
      <c r="A179" s="4"/>
      <c r="B179" s="7"/>
      <c r="C179" s="8"/>
      <c r="D179" s="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>
      <c r="A180" s="4"/>
      <c r="B180" s="7"/>
      <c r="C180" s="8"/>
      <c r="D180" s="9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>
      <c r="A181" s="4"/>
      <c r="B181" s="7"/>
      <c r="C181" s="8"/>
      <c r="D181" s="9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>
      <c r="A182" s="4"/>
      <c r="B182" s="7"/>
      <c r="C182" s="8"/>
      <c r="D182" s="9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>
      <c r="A183" s="4"/>
      <c r="B183" s="7"/>
      <c r="C183" s="8"/>
      <c r="D183" s="9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>
      <c r="A184" s="4"/>
      <c r="B184" s="7"/>
      <c r="C184" s="8"/>
      <c r="D184" s="9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>
      <c r="A185" s="4"/>
      <c r="B185" s="7"/>
      <c r="C185" s="8"/>
      <c r="D185" s="9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>
      <c r="A186" s="4"/>
      <c r="B186" s="7"/>
      <c r="C186" s="8"/>
      <c r="D186" s="9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>
      <c r="A187" s="4"/>
      <c r="B187" s="7"/>
      <c r="C187" s="8"/>
      <c r="D187" s="9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>
      <c r="A188" s="4"/>
      <c r="B188" s="7"/>
      <c r="C188" s="8"/>
      <c r="D188" s="9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>
      <c r="A189" s="4"/>
      <c r="B189" s="7"/>
      <c r="C189" s="8"/>
      <c r="D189" s="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>
      <c r="A190" s="4"/>
      <c r="B190" s="7"/>
      <c r="C190" s="8"/>
      <c r="D190" s="9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>
      <c r="A191" s="4"/>
      <c r="B191" s="7"/>
      <c r="C191" s="8"/>
      <c r="D191" s="9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>
      <c r="A192" s="4"/>
      <c r="B192" s="7"/>
      <c r="C192" s="8"/>
      <c r="D192" s="9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>
      <c r="A193" s="4"/>
      <c r="B193" s="7"/>
      <c r="C193" s="8"/>
      <c r="D193" s="9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>
      <c r="A194" s="4"/>
      <c r="B194" s="7"/>
      <c r="C194" s="8"/>
      <c r="D194" s="9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>
      <c r="A195" s="4"/>
      <c r="B195" s="7"/>
      <c r="C195" s="8"/>
      <c r="D195" s="9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>
      <c r="A196" s="4"/>
      <c r="B196" s="7"/>
      <c r="C196" s="8"/>
      <c r="D196" s="9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>
      <c r="A197" s="4"/>
      <c r="B197" s="7"/>
      <c r="C197" s="8"/>
      <c r="D197" s="9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>
      <c r="A198" s="4"/>
      <c r="B198" s="7"/>
      <c r="C198" s="8"/>
      <c r="D198" s="9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>
      <c r="A199" s="4"/>
      <c r="B199" s="7"/>
      <c r="C199" s="8"/>
      <c r="D199" s="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>
      <c r="A200" s="4"/>
      <c r="B200" s="7"/>
      <c r="C200" s="8"/>
      <c r="D200" s="9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>
      <c r="A201" s="4"/>
      <c r="B201" s="7"/>
      <c r="C201" s="8"/>
      <c r="D201" s="9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>
      <c r="A202" s="4"/>
      <c r="B202" s="7"/>
      <c r="C202" s="8"/>
      <c r="D202" s="9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>
      <c r="A203" s="4"/>
      <c r="B203" s="7"/>
      <c r="C203" s="8"/>
      <c r="D203" s="9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>
      <c r="A204" s="4"/>
      <c r="B204" s="7"/>
      <c r="C204" s="8"/>
      <c r="D204" s="9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>
      <c r="A205" s="4"/>
      <c r="B205" s="7"/>
      <c r="C205" s="8"/>
      <c r="D205" s="9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>
      <c r="A206" s="4"/>
      <c r="B206" s="7"/>
      <c r="C206" s="8"/>
      <c r="D206" s="9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>
      <c r="A207" s="4"/>
      <c r="B207" s="7"/>
      <c r="C207" s="8"/>
      <c r="D207" s="9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>
      <c r="A208" s="4"/>
      <c r="B208" s="7"/>
      <c r="C208" s="8"/>
      <c r="D208" s="9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>
      <c r="A209" s="4"/>
      <c r="B209" s="7"/>
      <c r="C209" s="8"/>
      <c r="D209" s="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>
      <c r="A210" s="4"/>
      <c r="B210" s="7"/>
      <c r="C210" s="8"/>
      <c r="D210" s="9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>
      <c r="A211" s="4"/>
      <c r="B211" s="7"/>
      <c r="C211" s="8"/>
      <c r="D211" s="9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>
      <c r="A212" s="4"/>
      <c r="B212" s="7"/>
      <c r="C212" s="8"/>
      <c r="D212" s="9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>
      <c r="A213" s="4"/>
      <c r="B213" s="7"/>
      <c r="C213" s="8"/>
      <c r="D213" s="9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>
      <c r="A214" s="4"/>
      <c r="B214" s="7"/>
      <c r="C214" s="8"/>
      <c r="D214" s="9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>
      <c r="A215" s="4"/>
      <c r="B215" s="7"/>
      <c r="C215" s="8"/>
      <c r="D215" s="9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>
      <c r="A216" s="4"/>
      <c r="B216" s="7"/>
      <c r="C216" s="8"/>
      <c r="D216" s="9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>
      <c r="A217" s="4"/>
      <c r="B217" s="7"/>
      <c r="C217" s="8"/>
      <c r="D217" s="9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>
      <c r="A218" s="4"/>
      <c r="B218" s="7"/>
      <c r="C218" s="8"/>
      <c r="D218" s="9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>
      <c r="A219" s="4"/>
      <c r="B219" s="7"/>
      <c r="C219" s="8"/>
      <c r="D219" s="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>
      <c r="A220" s="4"/>
      <c r="B220" s="7"/>
      <c r="C220" s="8"/>
      <c r="D220" s="9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>
      <c r="A221" s="4"/>
      <c r="B221" s="7"/>
      <c r="C221" s="8"/>
      <c r="D221" s="9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>
      <c r="A222" s="4"/>
      <c r="B222" s="7"/>
      <c r="C222" s="8"/>
      <c r="D222" s="9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>
      <c r="A223" s="4"/>
      <c r="B223" s="7"/>
      <c r="C223" s="8"/>
      <c r="D223" s="9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>
      <c r="A224" s="4"/>
      <c r="B224" s="7"/>
      <c r="C224" s="8"/>
      <c r="D224" s="9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>
      <c r="A225" s="4"/>
      <c r="B225" s="7"/>
      <c r="C225" s="8"/>
      <c r="D225" s="9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>
      <c r="A226" s="4"/>
      <c r="B226" s="7"/>
      <c r="C226" s="8"/>
      <c r="D226" s="9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>
      <c r="A227" s="4"/>
      <c r="B227" s="7"/>
      <c r="C227" s="8"/>
      <c r="D227" s="9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>
      <c r="A228" s="4"/>
      <c r="B228" s="7"/>
      <c r="C228" s="8"/>
      <c r="D228" s="9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>
      <c r="A229" s="4"/>
      <c r="B229" s="7"/>
      <c r="C229" s="8"/>
      <c r="D229" s="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>
      <c r="A230" s="4"/>
      <c r="B230" s="7"/>
      <c r="C230" s="8"/>
      <c r="D230" s="9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>
      <c r="A231" s="4"/>
      <c r="B231" s="7"/>
      <c r="C231" s="8"/>
      <c r="D231" s="9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>
      <c r="A232" s="4"/>
      <c r="B232" s="7"/>
      <c r="C232" s="8"/>
      <c r="D232" s="9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>
      <c r="A233" s="4"/>
      <c r="B233" s="7"/>
      <c r="C233" s="8"/>
      <c r="D233" s="9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>
      <c r="A234" s="4"/>
      <c r="B234" s="7"/>
      <c r="C234" s="8"/>
      <c r="D234" s="9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>
      <c r="A235" s="4"/>
      <c r="B235" s="7"/>
      <c r="C235" s="8"/>
      <c r="D235" s="9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>
      <c r="A236" s="4"/>
      <c r="B236" s="7"/>
      <c r="C236" s="8"/>
      <c r="D236" s="9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>
      <c r="A237" s="4"/>
      <c r="B237" s="7"/>
      <c r="C237" s="8"/>
      <c r="D237" s="9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>
      <c r="A238" s="4"/>
      <c r="B238" s="7"/>
      <c r="C238" s="8"/>
      <c r="D238" s="9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>
      <c r="A239" s="4"/>
      <c r="B239" s="7"/>
      <c r="C239" s="8"/>
      <c r="D239" s="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>
      <c r="A240" s="4"/>
      <c r="B240" s="7"/>
      <c r="C240" s="8"/>
      <c r="D240" s="9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>
      <c r="A241" s="4"/>
      <c r="B241" s="7"/>
      <c r="C241" s="8"/>
      <c r="D241" s="9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>
      <c r="A242" s="4"/>
      <c r="B242" s="7"/>
      <c r="C242" s="8"/>
      <c r="D242" s="9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>
      <c r="A243" s="4"/>
      <c r="B243" s="7"/>
      <c r="C243" s="8"/>
      <c r="D243" s="9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>
      <c r="A244" s="4"/>
      <c r="B244" s="7"/>
      <c r="C244" s="8"/>
      <c r="D244" s="9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>
      <c r="A245" s="4"/>
      <c r="B245" s="7"/>
      <c r="C245" s="8"/>
      <c r="D245" s="9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>
      <c r="A246" s="4"/>
      <c r="B246" s="7"/>
      <c r="C246" s="8"/>
      <c r="D246" s="9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>
      <c r="A247" s="4"/>
      <c r="B247" s="7"/>
      <c r="C247" s="8"/>
      <c r="D247" s="9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>
      <c r="A248" s="4"/>
      <c r="B248" s="7"/>
      <c r="C248" s="8"/>
      <c r="D248" s="9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>
      <c r="A249" s="4"/>
      <c r="B249" s="7"/>
      <c r="C249" s="8"/>
      <c r="D249" s="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>
      <c r="A250" s="4"/>
      <c r="B250" s="7"/>
      <c r="C250" s="8"/>
      <c r="D250" s="9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>
      <c r="A251" s="4"/>
      <c r="B251" s="7"/>
      <c r="C251" s="8"/>
      <c r="D251" s="9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>
      <c r="A252" s="4"/>
      <c r="B252" s="7"/>
      <c r="C252" s="8"/>
      <c r="D252" s="9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>
      <c r="A253" s="4"/>
      <c r="B253" s="7"/>
      <c r="C253" s="8"/>
      <c r="D253" s="9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>
      <c r="A254" s="4"/>
      <c r="B254" s="7"/>
      <c r="C254" s="8"/>
      <c r="D254" s="9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>
      <c r="A255" s="4"/>
      <c r="B255" s="7"/>
      <c r="C255" s="8"/>
      <c r="D255" s="9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>
      <c r="A256" s="4"/>
      <c r="B256" s="7"/>
      <c r="C256" s="8"/>
      <c r="D256" s="9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>
      <c r="A257" s="4"/>
      <c r="B257" s="7"/>
      <c r="C257" s="8"/>
      <c r="D257" s="9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>
      <c r="A258" s="4"/>
      <c r="B258" s="7"/>
      <c r="C258" s="8"/>
      <c r="D258" s="9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>
      <c r="A259" s="4"/>
      <c r="B259" s="7"/>
      <c r="C259" s="8"/>
      <c r="D259" s="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>
      <c r="A260" s="4"/>
      <c r="B260" s="7"/>
      <c r="C260" s="8"/>
      <c r="D260" s="9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>
      <c r="A261" s="4"/>
      <c r="B261" s="7"/>
      <c r="C261" s="8"/>
      <c r="D261" s="9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>
      <c r="A262" s="4"/>
      <c r="B262" s="7"/>
      <c r="C262" s="8"/>
      <c r="D262" s="9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>
      <c r="A263" s="4"/>
      <c r="B263" s="7"/>
      <c r="C263" s="8"/>
      <c r="D263" s="9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>
      <c r="A264" s="4"/>
      <c r="B264" s="7"/>
      <c r="C264" s="8"/>
      <c r="D264" s="9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>
      <c r="A265" s="4"/>
      <c r="B265" s="7"/>
      <c r="C265" s="8"/>
      <c r="D265" s="9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>
      <c r="A266" s="4"/>
      <c r="B266" s="7"/>
      <c r="C266" s="8"/>
      <c r="D266" s="9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>
      <c r="A267" s="4"/>
      <c r="B267" s="7"/>
      <c r="C267" s="8"/>
      <c r="D267" s="9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>
      <c r="A268" s="4"/>
      <c r="B268" s="7"/>
      <c r="C268" s="8"/>
      <c r="D268" s="9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>
      <c r="A269" s="4"/>
      <c r="B269" s="7"/>
      <c r="C269" s="8"/>
      <c r="D269" s="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>
      <c r="A270" s="4"/>
      <c r="B270" s="7"/>
      <c r="C270" s="8"/>
      <c r="D270" s="9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>
      <c r="A271" s="4"/>
      <c r="B271" s="7"/>
      <c r="C271" s="8"/>
      <c r="D271" s="9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>
      <c r="A272" s="4"/>
      <c r="B272" s="7"/>
      <c r="C272" s="8"/>
      <c r="D272" s="9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>
      <c r="A273" s="4"/>
      <c r="B273" s="7"/>
      <c r="C273" s="8"/>
      <c r="D273" s="9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>
      <c r="A274" s="4"/>
      <c r="B274" s="7"/>
      <c r="C274" s="8"/>
      <c r="D274" s="9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>
      <c r="A275" s="4"/>
      <c r="B275" s="7"/>
      <c r="C275" s="8"/>
      <c r="D275" s="9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>
      <c r="A276" s="4"/>
      <c r="B276" s="7"/>
      <c r="C276" s="8"/>
      <c r="D276" s="9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>
      <c r="A277" s="4"/>
      <c r="B277" s="7"/>
      <c r="C277" s="8"/>
      <c r="D277" s="9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>
      <c r="A278" s="4"/>
      <c r="B278" s="7"/>
      <c r="C278" s="8"/>
      <c r="D278" s="9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>
      <c r="A279" s="4"/>
      <c r="B279" s="7"/>
      <c r="C279" s="8"/>
      <c r="D279" s="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>
      <c r="A280" s="4"/>
      <c r="B280" s="7"/>
      <c r="C280" s="8"/>
      <c r="D280" s="9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>
      <c r="A281" s="4"/>
      <c r="B281" s="7"/>
      <c r="C281" s="8"/>
      <c r="D281" s="9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>
      <c r="A282" s="4"/>
      <c r="B282" s="7"/>
      <c r="C282" s="8"/>
      <c r="D282" s="9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>
      <c r="A283" s="4"/>
      <c r="B283" s="7"/>
      <c r="C283" s="8"/>
      <c r="D283" s="9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>
      <c r="A284" s="4"/>
      <c r="B284" s="7"/>
      <c r="C284" s="8"/>
      <c r="D284" s="9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>
      <c r="A285" s="4"/>
      <c r="B285" s="7"/>
      <c r="C285" s="8"/>
      <c r="D285" s="9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>
      <c r="A286" s="4"/>
      <c r="B286" s="7"/>
      <c r="C286" s="8"/>
      <c r="D286" s="9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>
      <c r="A287" s="4"/>
      <c r="B287" s="7"/>
      <c r="C287" s="8"/>
      <c r="D287" s="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>
      <c r="A288" s="4"/>
      <c r="B288" s="7"/>
      <c r="C288" s="8"/>
      <c r="D288" s="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>
      <c r="A289" s="4"/>
      <c r="B289" s="7"/>
      <c r="C289" s="8"/>
      <c r="D289" s="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>
      <c r="A290" s="4"/>
      <c r="B290" s="7"/>
      <c r="C290" s="8"/>
      <c r="D290" s="9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>
      <c r="A291" s="4"/>
      <c r="B291" s="7"/>
      <c r="C291" s="8"/>
      <c r="D291" s="9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>
      <c r="A292" s="4"/>
      <c r="B292" s="7"/>
      <c r="C292" s="8"/>
      <c r="D292" s="9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>
      <c r="A293" s="4"/>
      <c r="B293" s="7"/>
      <c r="C293" s="8"/>
      <c r="D293" s="9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>
      <c r="A294" s="4"/>
      <c r="B294" s="7"/>
      <c r="C294" s="8"/>
      <c r="D294" s="9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>
      <c r="A295" s="4"/>
      <c r="B295" s="7"/>
      <c r="C295" s="8"/>
      <c r="D295" s="9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>
      <c r="A296" s="4"/>
      <c r="B296" s="7"/>
      <c r="C296" s="8"/>
      <c r="D296" s="9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>
      <c r="A297" s="4"/>
      <c r="B297" s="7"/>
      <c r="C297" s="8"/>
      <c r="D297" s="9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>
      <c r="A298" s="4"/>
      <c r="B298" s="7"/>
      <c r="C298" s="8"/>
      <c r="D298" s="9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>
      <c r="A299" s="4"/>
      <c r="B299" s="7"/>
      <c r="C299" s="8"/>
      <c r="D299" s="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>
      <c r="A300" s="4"/>
      <c r="B300" s="7"/>
      <c r="C300" s="8"/>
      <c r="D300" s="9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>
      <c r="A301" s="4"/>
      <c r="B301" s="7"/>
      <c r="C301" s="8"/>
      <c r="D301" s="9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>
      <c r="A302" s="4"/>
      <c r="B302" s="7"/>
      <c r="C302" s="8"/>
      <c r="D302" s="9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>
      <c r="A303" s="4"/>
      <c r="B303" s="7"/>
      <c r="C303" s="8"/>
      <c r="D303" s="9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>
      <c r="A304" s="4"/>
      <c r="B304" s="7"/>
      <c r="C304" s="8"/>
      <c r="D304" s="9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>
      <c r="A305" s="4"/>
      <c r="B305" s="7"/>
      <c r="C305" s="8"/>
      <c r="D305" s="9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>
      <c r="A306" s="4"/>
      <c r="B306" s="7"/>
      <c r="C306" s="8"/>
      <c r="D306" s="9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>
      <c r="A307" s="4"/>
      <c r="B307" s="7"/>
      <c r="C307" s="8"/>
      <c r="D307" s="9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>
      <c r="A308" s="4"/>
      <c r="B308" s="7"/>
      <c r="C308" s="8"/>
      <c r="D308" s="9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>
      <c r="A309" s="4"/>
      <c r="B309" s="7"/>
      <c r="C309" s="8"/>
      <c r="D309" s="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>
      <c r="A310" s="4"/>
      <c r="B310" s="7"/>
      <c r="C310" s="8"/>
      <c r="D310" s="9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>
      <c r="A311" s="4"/>
      <c r="B311" s="7"/>
      <c r="C311" s="8"/>
      <c r="D311" s="9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>
      <c r="A312" s="4"/>
      <c r="B312" s="7"/>
      <c r="C312" s="8"/>
      <c r="D312" s="9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>
      <c r="A313" s="4"/>
      <c r="B313" s="7"/>
      <c r="C313" s="8"/>
      <c r="D313" s="9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>
      <c r="A314" s="4"/>
      <c r="B314" s="7"/>
      <c r="C314" s="8"/>
      <c r="D314" s="9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>
      <c r="A315" s="4"/>
      <c r="B315" s="7"/>
      <c r="C315" s="8"/>
      <c r="D315" s="9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>
      <c r="A316" s="4"/>
      <c r="B316" s="7"/>
      <c r="C316" s="8"/>
      <c r="D316" s="9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>
      <c r="A317" s="4"/>
      <c r="B317" s="7"/>
      <c r="C317" s="8"/>
      <c r="D317" s="9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>
      <c r="A318" s="4"/>
      <c r="B318" s="7"/>
      <c r="C318" s="8"/>
      <c r="D318" s="9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>
      <c r="A319" s="4"/>
      <c r="B319" s="7"/>
      <c r="C319" s="8"/>
      <c r="D319" s="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>
      <c r="A320" s="4"/>
      <c r="B320" s="7"/>
      <c r="C320" s="8"/>
      <c r="D320" s="9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>
      <c r="A321" s="4"/>
      <c r="B321" s="7"/>
      <c r="C321" s="8"/>
      <c r="D321" s="9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>
      <c r="A322" s="4"/>
      <c r="B322" s="7"/>
      <c r="C322" s="8"/>
      <c r="D322" s="9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>
      <c r="A323" s="4"/>
      <c r="B323" s="7"/>
      <c r="C323" s="8"/>
      <c r="D323" s="9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>
      <c r="A324" s="4"/>
      <c r="B324" s="7"/>
      <c r="C324" s="8"/>
      <c r="D324" s="9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>
      <c r="A325" s="4"/>
      <c r="B325" s="7"/>
      <c r="C325" s="8"/>
      <c r="D325" s="9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>
      <c r="A326" s="4"/>
      <c r="B326" s="7"/>
      <c r="C326" s="8"/>
      <c r="D326" s="9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>
      <c r="A327" s="4"/>
      <c r="B327" s="7"/>
      <c r="C327" s="8"/>
      <c r="D327" s="9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>
      <c r="A328" s="4"/>
      <c r="B328" s="7"/>
      <c r="C328" s="8"/>
      <c r="D328" s="9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>
      <c r="A329" s="4"/>
      <c r="B329" s="7"/>
      <c r="C329" s="8"/>
      <c r="D329" s="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>
      <c r="A330" s="4"/>
      <c r="B330" s="7"/>
      <c r="C330" s="8"/>
      <c r="D330" s="9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>
      <c r="A331" s="4"/>
      <c r="B331" s="7"/>
      <c r="C331" s="8"/>
      <c r="D331" s="9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>
      <c r="A332" s="4"/>
      <c r="B332" s="7"/>
      <c r="C332" s="8"/>
      <c r="D332" s="9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>
      <c r="A333" s="4"/>
      <c r="B333" s="7"/>
      <c r="C333" s="8"/>
      <c r="D333" s="9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>
      <c r="A334" s="4"/>
      <c r="B334" s="7"/>
      <c r="C334" s="8"/>
      <c r="D334" s="9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>
      <c r="A335" s="4"/>
      <c r="B335" s="7"/>
      <c r="C335" s="8"/>
      <c r="D335" s="9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>
      <c r="A336" s="4"/>
      <c r="B336" s="7"/>
      <c r="C336" s="8"/>
      <c r="D336" s="9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>
      <c r="A337" s="4"/>
      <c r="B337" s="7"/>
      <c r="C337" s="8"/>
      <c r="D337" s="9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>
      <c r="A338" s="4"/>
      <c r="B338" s="7"/>
      <c r="C338" s="8"/>
      <c r="D338" s="9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>
      <c r="A339" s="4"/>
      <c r="B339" s="7"/>
      <c r="C339" s="8"/>
      <c r="D339" s="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>
      <c r="A340" s="4"/>
      <c r="B340" s="7"/>
      <c r="C340" s="8"/>
      <c r="D340" s="9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>
      <c r="A341" s="4"/>
      <c r="B341" s="7"/>
      <c r="C341" s="8"/>
      <c r="D341" s="9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>
      <c r="A342" s="4"/>
      <c r="B342" s="7"/>
      <c r="C342" s="8"/>
      <c r="D342" s="9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>
      <c r="A343" s="4"/>
      <c r="B343" s="7"/>
      <c r="C343" s="8"/>
      <c r="D343" s="9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>
      <c r="A344" s="4"/>
      <c r="B344" s="7"/>
      <c r="C344" s="8"/>
      <c r="D344" s="9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>
      <c r="A345" s="4"/>
      <c r="B345" s="7"/>
      <c r="C345" s="8"/>
      <c r="D345" s="9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>
      <c r="A346" s="4"/>
      <c r="B346" s="7"/>
      <c r="C346" s="8"/>
      <c r="D346" s="9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>
      <c r="A347" s="4"/>
      <c r="B347" s="7"/>
      <c r="C347" s="8"/>
      <c r="D347" s="9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>
      <c r="A348" s="4"/>
      <c r="B348" s="7"/>
      <c r="C348" s="8"/>
      <c r="D348" s="9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>
      <c r="A349" s="4"/>
      <c r="B349" s="7"/>
      <c r="C349" s="8"/>
      <c r="D349" s="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>
      <c r="A350" s="4"/>
      <c r="B350" s="7"/>
      <c r="C350" s="8"/>
      <c r="D350" s="9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>
      <c r="A351" s="4"/>
      <c r="B351" s="7"/>
      <c r="C351" s="8"/>
      <c r="D351" s="9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>
      <c r="A352" s="4"/>
      <c r="B352" s="7"/>
      <c r="C352" s="8"/>
      <c r="D352" s="9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>
      <c r="A353" s="4"/>
      <c r="B353" s="7"/>
      <c r="C353" s="8"/>
      <c r="D353" s="9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>
      <c r="A354" s="4"/>
      <c r="B354" s="7"/>
      <c r="C354" s="8"/>
      <c r="D354" s="9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>
      <c r="A355" s="4"/>
      <c r="B355" s="7"/>
      <c r="C355" s="8"/>
      <c r="D355" s="9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>
      <c r="A356" s="4"/>
      <c r="B356" s="7"/>
      <c r="C356" s="8"/>
      <c r="D356" s="9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>
      <c r="A357" s="4"/>
      <c r="B357" s="7"/>
      <c r="C357" s="8"/>
      <c r="D357" s="9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>
      <c r="A358" s="4"/>
      <c r="B358" s="7"/>
      <c r="C358" s="8"/>
      <c r="D358" s="9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>
      <c r="A359" s="4"/>
      <c r="B359" s="7"/>
      <c r="C359" s="8"/>
      <c r="D359" s="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>
      <c r="A360" s="4"/>
      <c r="B360" s="7"/>
      <c r="C360" s="8"/>
      <c r="D360" s="9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>
      <c r="A361" s="4"/>
      <c r="B361" s="7"/>
      <c r="C361" s="8"/>
      <c r="D361" s="9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>
      <c r="A362" s="4"/>
      <c r="B362" s="7"/>
      <c r="C362" s="8"/>
      <c r="D362" s="9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>
      <c r="A363" s="4"/>
      <c r="B363" s="7"/>
      <c r="C363" s="8"/>
      <c r="D363" s="9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>
      <c r="A364" s="4"/>
      <c r="B364" s="7"/>
      <c r="C364" s="8"/>
      <c r="D364" s="9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>
      <c r="A365" s="4"/>
      <c r="B365" s="7"/>
      <c r="C365" s="8"/>
      <c r="D365" s="9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>
      <c r="A366" s="4"/>
      <c r="B366" s="7"/>
      <c r="C366" s="8"/>
      <c r="D366" s="9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>
      <c r="A367" s="4"/>
      <c r="B367" s="7"/>
      <c r="C367" s="8"/>
      <c r="D367" s="9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>
      <c r="A368" s="4"/>
      <c r="B368" s="7"/>
      <c r="C368" s="8"/>
      <c r="D368" s="9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>
      <c r="A369" s="4"/>
      <c r="B369" s="7"/>
      <c r="C369" s="8"/>
      <c r="D369" s="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>
      <c r="A370" s="4"/>
      <c r="B370" s="7"/>
      <c r="C370" s="8"/>
      <c r="D370" s="9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>
      <c r="A371" s="4"/>
      <c r="B371" s="7"/>
      <c r="C371" s="8"/>
      <c r="D371" s="9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>
      <c r="A372" s="4"/>
      <c r="B372" s="7"/>
      <c r="C372" s="8"/>
      <c r="D372" s="9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>
      <c r="A373" s="4"/>
      <c r="B373" s="7"/>
      <c r="C373" s="8"/>
      <c r="D373" s="9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>
      <c r="A374" s="4"/>
      <c r="B374" s="7"/>
      <c r="C374" s="8"/>
      <c r="D374" s="9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>
      <c r="A375" s="4"/>
      <c r="B375" s="7"/>
      <c r="C375" s="8"/>
      <c r="D375" s="9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>
      <c r="A376" s="4"/>
      <c r="B376" s="7"/>
      <c r="C376" s="8"/>
      <c r="D376" s="9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>
      <c r="A377" s="4"/>
      <c r="B377" s="7"/>
      <c r="C377" s="8"/>
      <c r="D377" s="9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>
      <c r="A378" s="4"/>
      <c r="B378" s="7"/>
      <c r="C378" s="8"/>
      <c r="D378" s="9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>
      <c r="A379" s="4"/>
      <c r="B379" s="7"/>
      <c r="C379" s="8"/>
      <c r="D379" s="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>
      <c r="A380" s="4"/>
      <c r="B380" s="7"/>
      <c r="C380" s="8"/>
      <c r="D380" s="9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>
      <c r="A381" s="4"/>
      <c r="B381" s="7"/>
      <c r="C381" s="8"/>
      <c r="D381" s="9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>
      <c r="A382" s="4"/>
      <c r="B382" s="7"/>
      <c r="C382" s="8"/>
      <c r="D382" s="9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>
      <c r="A383" s="4"/>
      <c r="B383" s="7"/>
      <c r="C383" s="8"/>
      <c r="D383" s="9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>
      <c r="A384" s="4"/>
      <c r="B384" s="7"/>
      <c r="C384" s="8"/>
      <c r="D384" s="9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>
      <c r="A385" s="4"/>
      <c r="B385" s="7"/>
      <c r="C385" s="8"/>
      <c r="D385" s="9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>
      <c r="A386" s="4"/>
      <c r="B386" s="7"/>
      <c r="C386" s="8"/>
      <c r="D386" s="9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>
      <c r="A387" s="4"/>
      <c r="B387" s="7"/>
      <c r="C387" s="8"/>
      <c r="D387" s="9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>
      <c r="A388" s="4"/>
      <c r="B388" s="7"/>
      <c r="C388" s="8"/>
      <c r="D388" s="9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>
      <c r="A389" s="4"/>
      <c r="B389" s="7"/>
      <c r="C389" s="8"/>
      <c r="D389" s="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>
      <c r="A390" s="4"/>
      <c r="B390" s="7"/>
      <c r="C390" s="8"/>
      <c r="D390" s="9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>
      <c r="A391" s="4"/>
      <c r="B391" s="7"/>
      <c r="C391" s="8"/>
      <c r="D391" s="9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>
      <c r="A392" s="4"/>
      <c r="B392" s="7"/>
      <c r="C392" s="8"/>
      <c r="D392" s="9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>
      <c r="A393" s="4"/>
      <c r="B393" s="7"/>
      <c r="C393" s="8"/>
      <c r="D393" s="9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>
      <c r="A394" s="4"/>
      <c r="B394" s="7"/>
      <c r="C394" s="8"/>
      <c r="D394" s="9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>
      <c r="A395" s="4"/>
      <c r="B395" s="7"/>
      <c r="C395" s="8"/>
      <c r="D395" s="9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>
      <c r="A396" s="4"/>
      <c r="B396" s="7"/>
      <c r="C396" s="8"/>
      <c r="D396" s="9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>
      <c r="A397" s="4"/>
      <c r="B397" s="7"/>
      <c r="C397" s="8"/>
      <c r="D397" s="9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>
      <c r="A398" s="4"/>
      <c r="B398" s="7"/>
      <c r="C398" s="8"/>
      <c r="D398" s="9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>
      <c r="A399" s="4"/>
      <c r="B399" s="7"/>
      <c r="C399" s="8"/>
      <c r="D399" s="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>
      <c r="A400" s="4"/>
      <c r="B400" s="7"/>
      <c r="C400" s="8"/>
      <c r="D400" s="9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>
      <c r="A401" s="4"/>
      <c r="B401" s="7"/>
      <c r="C401" s="8"/>
      <c r="D401" s="9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>
      <c r="A402" s="4"/>
      <c r="B402" s="7"/>
      <c r="C402" s="8"/>
      <c r="D402" s="9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>
      <c r="A403" s="4"/>
      <c r="B403" s="7"/>
      <c r="C403" s="8"/>
      <c r="D403" s="9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>
      <c r="A404" s="4"/>
      <c r="B404" s="7"/>
      <c r="C404" s="8"/>
      <c r="D404" s="9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>
      <c r="A405" s="4"/>
      <c r="B405" s="7"/>
      <c r="C405" s="8"/>
      <c r="D405" s="9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>
      <c r="A406" s="4"/>
      <c r="B406" s="7"/>
      <c r="C406" s="8"/>
      <c r="D406" s="9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>
      <c r="A407" s="4"/>
      <c r="B407" s="7"/>
      <c r="C407" s="8"/>
      <c r="D407" s="9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>
      <c r="A408" s="4"/>
      <c r="B408" s="7"/>
      <c r="C408" s="8"/>
      <c r="D408" s="9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>
      <c r="A409" s="4"/>
      <c r="B409" s="7"/>
      <c r="C409" s="8"/>
      <c r="D409" s="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>
      <c r="A410" s="4"/>
      <c r="B410" s="7"/>
      <c r="C410" s="8"/>
      <c r="D410" s="9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>
      <c r="A411" s="4"/>
      <c r="B411" s="7"/>
      <c r="C411" s="8"/>
      <c r="D411" s="9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>
      <c r="A412" s="4"/>
      <c r="B412" s="7"/>
      <c r="C412" s="8"/>
      <c r="D412" s="9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>
      <c r="A413" s="4"/>
      <c r="B413" s="7"/>
      <c r="C413" s="8"/>
      <c r="D413" s="9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>
      <c r="A414" s="4"/>
      <c r="B414" s="7"/>
      <c r="C414" s="8"/>
      <c r="D414" s="9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>
      <c r="A415" s="4"/>
      <c r="B415" s="7"/>
      <c r="C415" s="8"/>
      <c r="D415" s="9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>
      <c r="A416" s="4"/>
      <c r="B416" s="7"/>
      <c r="C416" s="8"/>
      <c r="D416" s="9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>
      <c r="A417" s="4"/>
      <c r="B417" s="7"/>
      <c r="C417" s="8"/>
      <c r="D417" s="9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>
      <c r="A418" s="4"/>
      <c r="B418" s="7"/>
      <c r="C418" s="8"/>
      <c r="D418" s="9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>
      <c r="A419" s="4"/>
      <c r="B419" s="7"/>
      <c r="C419" s="8"/>
      <c r="D419" s="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>
      <c r="A420" s="4"/>
      <c r="B420" s="7"/>
      <c r="C420" s="8"/>
      <c r="D420" s="9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>
      <c r="A421" s="4"/>
      <c r="B421" s="7"/>
      <c r="C421" s="8"/>
      <c r="D421" s="9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>
      <c r="A422" s="4"/>
      <c r="B422" s="7"/>
      <c r="C422" s="8"/>
      <c r="D422" s="9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>
      <c r="A423" s="4"/>
      <c r="B423" s="7"/>
      <c r="C423" s="8"/>
      <c r="D423" s="9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>
      <c r="A424" s="4"/>
      <c r="B424" s="7"/>
      <c r="C424" s="8"/>
      <c r="D424" s="9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>
      <c r="A425" s="4"/>
      <c r="B425" s="7"/>
      <c r="C425" s="8"/>
      <c r="D425" s="9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>
      <c r="A426" s="4"/>
      <c r="B426" s="7"/>
      <c r="C426" s="8"/>
      <c r="D426" s="9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>
      <c r="A427" s="4"/>
      <c r="B427" s="7"/>
      <c r="C427" s="8"/>
      <c r="D427" s="9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>
      <c r="A428" s="4"/>
      <c r="B428" s="7"/>
      <c r="C428" s="8"/>
      <c r="D428" s="9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>
      <c r="A429" s="4"/>
      <c r="B429" s="7"/>
      <c r="C429" s="8"/>
      <c r="D429" s="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>
      <c r="A430" s="4"/>
      <c r="B430" s="7"/>
      <c r="C430" s="8"/>
      <c r="D430" s="9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>
      <c r="A431" s="4"/>
      <c r="B431" s="7"/>
      <c r="C431" s="8"/>
      <c r="D431" s="9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>
      <c r="A432" s="4"/>
      <c r="B432" s="7"/>
      <c r="C432" s="8"/>
      <c r="D432" s="9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>
      <c r="A433" s="4"/>
      <c r="B433" s="7"/>
      <c r="C433" s="8"/>
      <c r="D433" s="9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>
      <c r="A434" s="4"/>
      <c r="B434" s="7"/>
      <c r="C434" s="8"/>
      <c r="D434" s="9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>
      <c r="A435" s="4"/>
      <c r="B435" s="7"/>
      <c r="C435" s="8"/>
      <c r="D435" s="9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>
      <c r="A436" s="4"/>
      <c r="B436" s="7"/>
      <c r="C436" s="8"/>
      <c r="D436" s="9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>
      <c r="A437" s="4"/>
      <c r="B437" s="7"/>
      <c r="C437" s="8"/>
      <c r="D437" s="9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>
      <c r="A438" s="4"/>
      <c r="B438" s="7"/>
      <c r="C438" s="8"/>
      <c r="D438" s="9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>
      <c r="A439" s="4"/>
      <c r="B439" s="7"/>
      <c r="C439" s="8"/>
      <c r="D439" s="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>
      <c r="A440" s="4"/>
      <c r="B440" s="7"/>
      <c r="C440" s="8"/>
      <c r="D440" s="9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>
      <c r="A441" s="4"/>
      <c r="B441" s="7"/>
      <c r="C441" s="8"/>
      <c r="D441" s="9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>
      <c r="A442" s="4"/>
      <c r="B442" s="7"/>
      <c r="C442" s="8"/>
      <c r="D442" s="9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>
      <c r="A443" s="4"/>
      <c r="B443" s="7"/>
      <c r="C443" s="8"/>
      <c r="D443" s="9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>
      <c r="A444" s="4"/>
      <c r="B444" s="7"/>
      <c r="C444" s="8"/>
      <c r="D444" s="9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>
      <c r="A445" s="4"/>
      <c r="B445" s="7"/>
      <c r="C445" s="8"/>
      <c r="D445" s="9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>
      <c r="A446" s="4"/>
      <c r="B446" s="7"/>
      <c r="C446" s="8"/>
      <c r="D446" s="9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>
      <c r="A447" s="4"/>
      <c r="B447" s="7"/>
      <c r="C447" s="8"/>
      <c r="D447" s="9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>
      <c r="A448" s="4"/>
      <c r="B448" s="7"/>
      <c r="C448" s="8"/>
      <c r="D448" s="9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>
      <c r="A449" s="4"/>
      <c r="B449" s="7"/>
      <c r="C449" s="8"/>
      <c r="D449" s="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>
      <c r="A450" s="4"/>
      <c r="B450" s="7"/>
      <c r="C450" s="8"/>
      <c r="D450" s="9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>
      <c r="A451" s="4"/>
      <c r="B451" s="7"/>
      <c r="C451" s="8"/>
      <c r="D451" s="9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>
      <c r="A452" s="4"/>
      <c r="B452" s="7"/>
      <c r="C452" s="8"/>
      <c r="D452" s="9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>
      <c r="A453" s="4"/>
      <c r="B453" s="7"/>
      <c r="C453" s="8"/>
      <c r="D453" s="9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>
      <c r="A454" s="4"/>
      <c r="B454" s="7"/>
      <c r="C454" s="8"/>
      <c r="D454" s="9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>
      <c r="A455" s="4"/>
      <c r="B455" s="7"/>
      <c r="C455" s="8"/>
      <c r="D455" s="9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>
      <c r="A456" s="4"/>
      <c r="B456" s="7"/>
      <c r="C456" s="8"/>
      <c r="D456" s="9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>
      <c r="A457" s="4"/>
      <c r="B457" s="7"/>
      <c r="C457" s="8"/>
      <c r="D457" s="9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>
      <c r="A458" s="4"/>
      <c r="B458" s="7"/>
      <c r="C458" s="8"/>
      <c r="D458" s="9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>
      <c r="A459" s="4"/>
      <c r="B459" s="7"/>
      <c r="C459" s="8"/>
      <c r="D459" s="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>
      <c r="A460" s="4"/>
      <c r="B460" s="7"/>
      <c r="C460" s="8"/>
      <c r="D460" s="9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>
      <c r="A461" s="4"/>
      <c r="B461" s="7"/>
      <c r="C461" s="8"/>
      <c r="D461" s="9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>
      <c r="A462" s="4"/>
      <c r="B462" s="7"/>
      <c r="C462" s="8"/>
      <c r="D462" s="9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>
      <c r="A463" s="4"/>
      <c r="B463" s="7"/>
      <c r="C463" s="8"/>
      <c r="D463" s="9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>
      <c r="A464" s="4"/>
      <c r="B464" s="7"/>
      <c r="C464" s="8"/>
      <c r="D464" s="9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>
      <c r="A465" s="4"/>
      <c r="B465" s="7"/>
      <c r="C465" s="8"/>
      <c r="D465" s="9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>
      <c r="A466" s="4"/>
      <c r="B466" s="7"/>
      <c r="C466" s="8"/>
      <c r="D466" s="9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>
      <c r="A467" s="4"/>
      <c r="B467" s="7"/>
      <c r="C467" s="8"/>
      <c r="D467" s="9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>
      <c r="A468" s="4"/>
      <c r="B468" s="7"/>
      <c r="C468" s="8"/>
      <c r="D468" s="9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>
      <c r="A469" s="4"/>
      <c r="B469" s="7"/>
      <c r="C469" s="8"/>
      <c r="D469" s="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>
      <c r="A470" s="4"/>
      <c r="B470" s="7"/>
      <c r="C470" s="8"/>
      <c r="D470" s="9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>
      <c r="A471" s="4"/>
      <c r="B471" s="7"/>
      <c r="C471" s="8"/>
      <c r="D471" s="9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>
      <c r="A472" s="4"/>
      <c r="B472" s="7"/>
      <c r="C472" s="8"/>
      <c r="D472" s="9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>
      <c r="A473" s="4"/>
      <c r="B473" s="7"/>
      <c r="C473" s="8"/>
      <c r="D473" s="9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>
      <c r="A474" s="4"/>
      <c r="B474" s="7"/>
      <c r="C474" s="8"/>
      <c r="D474" s="9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>
      <c r="A475" s="4"/>
      <c r="B475" s="7"/>
      <c r="C475" s="8"/>
      <c r="D475" s="9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>
      <c r="A476" s="4"/>
      <c r="B476" s="7"/>
      <c r="C476" s="8"/>
      <c r="D476" s="9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>
      <c r="A477" s="4"/>
      <c r="B477" s="7"/>
      <c r="C477" s="8"/>
      <c r="D477" s="9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>
      <c r="A478" s="4"/>
      <c r="B478" s="7"/>
      <c r="C478" s="8"/>
      <c r="D478" s="9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>
      <c r="A479" s="4"/>
      <c r="B479" s="7"/>
      <c r="C479" s="8"/>
      <c r="D479" s="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>
      <c r="A480" s="4"/>
      <c r="B480" s="7"/>
      <c r="C480" s="8"/>
      <c r="D480" s="9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>
      <c r="A481" s="4"/>
      <c r="B481" s="7"/>
      <c r="C481" s="8"/>
      <c r="D481" s="9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>
      <c r="A482" s="4"/>
      <c r="B482" s="7"/>
      <c r="C482" s="8"/>
      <c r="D482" s="9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>
      <c r="A483" s="4"/>
      <c r="B483" s="7"/>
      <c r="C483" s="8"/>
      <c r="D483" s="9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>
      <c r="A484" s="4"/>
      <c r="B484" s="7"/>
      <c r="C484" s="8"/>
      <c r="D484" s="9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>
      <c r="A485" s="4"/>
      <c r="B485" s="7"/>
      <c r="C485" s="8"/>
      <c r="D485" s="9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>
      <c r="A486" s="4"/>
      <c r="B486" s="7"/>
      <c r="C486" s="8"/>
      <c r="D486" s="9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>
      <c r="A487" s="4"/>
      <c r="B487" s="7"/>
      <c r="C487" s="8"/>
      <c r="D487" s="9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>
      <c r="A488" s="4"/>
      <c r="B488" s="7"/>
      <c r="C488" s="8"/>
      <c r="D488" s="9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>
      <c r="A489" s="4"/>
      <c r="B489" s="7"/>
      <c r="C489" s="8"/>
      <c r="D489" s="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>
      <c r="A490" s="4"/>
      <c r="B490" s="7"/>
      <c r="C490" s="8"/>
      <c r="D490" s="9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>
      <c r="A491" s="4"/>
      <c r="B491" s="7"/>
      <c r="C491" s="8"/>
      <c r="D491" s="9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>
      <c r="A492" s="4"/>
      <c r="B492" s="7"/>
      <c r="C492" s="8"/>
      <c r="D492" s="9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>
      <c r="A493" s="4"/>
      <c r="B493" s="7"/>
      <c r="C493" s="8"/>
      <c r="D493" s="9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>
      <c r="A494" s="4"/>
      <c r="B494" s="7"/>
      <c r="C494" s="8"/>
      <c r="D494" s="9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>
      <c r="A495" s="4"/>
      <c r="B495" s="7"/>
      <c r="C495" s="8"/>
      <c r="D495" s="9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>
      <c r="A496" s="4"/>
      <c r="B496" s="7"/>
      <c r="C496" s="8"/>
      <c r="D496" s="9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>
      <c r="A497" s="4"/>
      <c r="B497" s="7"/>
      <c r="C497" s="8"/>
      <c r="D497" s="9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>
      <c r="A498" s="4"/>
      <c r="B498" s="7"/>
      <c r="C498" s="8"/>
      <c r="D498" s="9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>
      <c r="A499" s="4"/>
      <c r="B499" s="7"/>
      <c r="C499" s="8"/>
      <c r="D499" s="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>
      <c r="A500" s="4"/>
      <c r="B500" s="7"/>
      <c r="C500" s="8"/>
      <c r="D500" s="9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>
      <c r="A501" s="4"/>
      <c r="B501" s="7"/>
      <c r="C501" s="8"/>
      <c r="D501" s="9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>
      <c r="A502" s="4"/>
      <c r="B502" s="7"/>
      <c r="C502" s="8"/>
      <c r="D502" s="9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>
      <c r="A503" s="4"/>
      <c r="B503" s="7"/>
      <c r="C503" s="8"/>
      <c r="D503" s="9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>
      <c r="A504" s="4"/>
      <c r="B504" s="7"/>
      <c r="C504" s="8"/>
      <c r="D504" s="9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>
      <c r="A505" s="4"/>
      <c r="B505" s="7"/>
      <c r="C505" s="8"/>
      <c r="D505" s="9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>
      <c r="A506" s="4"/>
      <c r="B506" s="7"/>
      <c r="C506" s="8"/>
      <c r="D506" s="9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>
      <c r="A507" s="4"/>
      <c r="B507" s="7"/>
      <c r="C507" s="8"/>
      <c r="D507" s="9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>
      <c r="A508" s="4"/>
      <c r="B508" s="7"/>
      <c r="C508" s="8"/>
      <c r="D508" s="9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>
      <c r="A509" s="4"/>
      <c r="B509" s="7"/>
      <c r="C509" s="8"/>
      <c r="D509" s="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>
      <c r="A510" s="4"/>
      <c r="B510" s="7"/>
      <c r="C510" s="8"/>
      <c r="D510" s="9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>
      <c r="A511" s="4"/>
      <c r="B511" s="7"/>
      <c r="C511" s="8"/>
      <c r="D511" s="9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>
      <c r="A512" s="4"/>
      <c r="B512" s="7"/>
      <c r="C512" s="8"/>
      <c r="D512" s="9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>
      <c r="A513" s="4"/>
      <c r="B513" s="7"/>
      <c r="C513" s="8"/>
      <c r="D513" s="9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>
      <c r="A514" s="4"/>
      <c r="B514" s="7"/>
      <c r="C514" s="8"/>
      <c r="D514" s="9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>
      <c r="A515" s="4"/>
      <c r="B515" s="7"/>
      <c r="C515" s="8"/>
      <c r="D515" s="9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>
      <c r="A516" s="4"/>
      <c r="B516" s="7"/>
      <c r="C516" s="8"/>
      <c r="D516" s="9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>
      <c r="A517" s="4"/>
      <c r="B517" s="7"/>
      <c r="C517" s="8"/>
      <c r="D517" s="9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>
      <c r="A518" s="4"/>
      <c r="B518" s="7"/>
      <c r="C518" s="8"/>
      <c r="D518" s="9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>
      <c r="A519" s="4"/>
      <c r="B519" s="7"/>
      <c r="C519" s="8"/>
      <c r="D519" s="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>
      <c r="A520" s="4"/>
      <c r="B520" s="7"/>
      <c r="C520" s="8"/>
      <c r="D520" s="9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>
      <c r="A521" s="4"/>
      <c r="B521" s="7"/>
      <c r="C521" s="8"/>
      <c r="D521" s="9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>
      <c r="A522" s="4"/>
      <c r="B522" s="7"/>
      <c r="C522" s="8"/>
      <c r="D522" s="9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>
      <c r="A523" s="4"/>
      <c r="B523" s="7"/>
      <c r="C523" s="8"/>
      <c r="D523" s="9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>
      <c r="A524" s="4"/>
      <c r="B524" s="7"/>
      <c r="C524" s="8"/>
      <c r="D524" s="9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>
      <c r="A525" s="4"/>
      <c r="B525" s="7"/>
      <c r="C525" s="8"/>
      <c r="D525" s="9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>
      <c r="A526" s="4"/>
      <c r="B526" s="7"/>
      <c r="C526" s="8"/>
      <c r="D526" s="9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>
      <c r="A527" s="4"/>
      <c r="B527" s="7"/>
      <c r="C527" s="8"/>
      <c r="D527" s="9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>
      <c r="A528" s="4"/>
      <c r="B528" s="7"/>
      <c r="C528" s="8"/>
      <c r="D528" s="9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>
      <c r="A529" s="4"/>
      <c r="B529" s="7"/>
      <c r="C529" s="8"/>
      <c r="D529" s="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>
      <c r="A530" s="4"/>
      <c r="B530" s="7"/>
      <c r="C530" s="8"/>
      <c r="D530" s="9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>
      <c r="A531" s="4"/>
      <c r="B531" s="7"/>
      <c r="C531" s="8"/>
      <c r="D531" s="9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>
      <c r="A532" s="4"/>
      <c r="B532" s="7"/>
      <c r="C532" s="8"/>
      <c r="D532" s="9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>
      <c r="A533" s="4"/>
      <c r="B533" s="7"/>
      <c r="C533" s="8"/>
      <c r="D533" s="9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>
      <c r="A534" s="4"/>
      <c r="B534" s="7"/>
      <c r="C534" s="8"/>
      <c r="D534" s="9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>
      <c r="A535" s="4"/>
      <c r="B535" s="7"/>
      <c r="C535" s="8"/>
      <c r="D535" s="9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>
      <c r="A536" s="4"/>
      <c r="B536" s="7"/>
      <c r="C536" s="8"/>
      <c r="D536" s="9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>
      <c r="A537" s="4"/>
      <c r="B537" s="7"/>
      <c r="C537" s="8"/>
      <c r="D537" s="9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>
      <c r="A538" s="4"/>
      <c r="B538" s="7"/>
      <c r="C538" s="8"/>
      <c r="D538" s="9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>
      <c r="A539" s="4"/>
      <c r="B539" s="7"/>
      <c r="C539" s="8"/>
      <c r="D539" s="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>
      <c r="A540" s="4"/>
      <c r="B540" s="7"/>
      <c r="C540" s="8"/>
      <c r="D540" s="9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>
      <c r="A541" s="4"/>
      <c r="B541" s="7"/>
      <c r="C541" s="8"/>
      <c r="D541" s="9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>
      <c r="A542" s="4"/>
      <c r="B542" s="7"/>
      <c r="C542" s="8"/>
      <c r="D542" s="9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>
      <c r="A543" s="4"/>
      <c r="B543" s="7"/>
      <c r="C543" s="8"/>
      <c r="D543" s="9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>
      <c r="A544" s="4"/>
      <c r="B544" s="7"/>
      <c r="C544" s="8"/>
      <c r="D544" s="9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>
      <c r="A545" s="4"/>
      <c r="B545" s="7"/>
      <c r="C545" s="8"/>
      <c r="D545" s="9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>
      <c r="A546" s="4"/>
      <c r="B546" s="7"/>
      <c r="C546" s="8"/>
      <c r="D546" s="9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>
      <c r="A547" s="4"/>
      <c r="B547" s="7"/>
      <c r="C547" s="8"/>
      <c r="D547" s="9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>
      <c r="A548" s="4"/>
      <c r="B548" s="7"/>
      <c r="C548" s="8"/>
      <c r="D548" s="9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>
      <c r="A549" s="4"/>
      <c r="B549" s="7"/>
      <c r="C549" s="8"/>
      <c r="D549" s="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>
      <c r="A550" s="4"/>
      <c r="B550" s="7"/>
      <c r="C550" s="8"/>
      <c r="D550" s="9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>
      <c r="A551" s="4"/>
      <c r="B551" s="7"/>
      <c r="C551" s="8"/>
      <c r="D551" s="9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>
      <c r="A552" s="4"/>
      <c r="B552" s="7"/>
      <c r="C552" s="8"/>
      <c r="D552" s="9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>
      <c r="A553" s="4"/>
      <c r="B553" s="7"/>
      <c r="C553" s="8"/>
      <c r="D553" s="9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>
      <c r="A554" s="4"/>
      <c r="B554" s="7"/>
      <c r="C554" s="8"/>
      <c r="D554" s="9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>
      <c r="A555" s="4"/>
      <c r="B555" s="7"/>
      <c r="C555" s="8"/>
      <c r="D555" s="9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>
      <c r="A556" s="4"/>
      <c r="B556" s="7"/>
      <c r="C556" s="8"/>
      <c r="D556" s="9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>
      <c r="A557" s="4"/>
      <c r="B557" s="7"/>
      <c r="C557" s="8"/>
      <c r="D557" s="9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>
      <c r="A558" s="4"/>
      <c r="B558" s="7"/>
      <c r="C558" s="8"/>
      <c r="D558" s="9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>
      <c r="A559" s="4"/>
      <c r="B559" s="7"/>
      <c r="C559" s="8"/>
      <c r="D559" s="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>
      <c r="A560" s="4"/>
      <c r="B560" s="7"/>
      <c r="C560" s="8"/>
      <c r="D560" s="9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>
      <c r="A561" s="4"/>
      <c r="B561" s="7"/>
      <c r="C561" s="8"/>
      <c r="D561" s="9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>
      <c r="A562" s="4"/>
      <c r="B562" s="7"/>
      <c r="C562" s="8"/>
      <c r="D562" s="9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>
      <c r="A563" s="4"/>
      <c r="B563" s="7"/>
      <c r="C563" s="8"/>
      <c r="D563" s="9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>
      <c r="A564" s="4"/>
      <c r="B564" s="7"/>
      <c r="C564" s="8"/>
      <c r="D564" s="9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>
      <c r="A565" s="4"/>
      <c r="B565" s="7"/>
      <c r="C565" s="8"/>
      <c r="D565" s="9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>
      <c r="A566" s="4"/>
      <c r="B566" s="7"/>
      <c r="C566" s="8"/>
      <c r="D566" s="9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>
      <c r="A567" s="4"/>
      <c r="B567" s="7"/>
      <c r="C567" s="8"/>
      <c r="D567" s="9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>
      <c r="A568" s="4"/>
      <c r="B568" s="7"/>
      <c r="C568" s="8"/>
      <c r="D568" s="9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>
      <c r="A569" s="4"/>
      <c r="B569" s="7"/>
      <c r="C569" s="8"/>
      <c r="D569" s="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>
      <c r="A570" s="4"/>
      <c r="B570" s="7"/>
      <c r="C570" s="8"/>
      <c r="D570" s="9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>
      <c r="A571" s="4"/>
      <c r="B571" s="7"/>
      <c r="C571" s="8"/>
      <c r="D571" s="9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>
      <c r="A572" s="4"/>
      <c r="B572" s="7"/>
      <c r="C572" s="8"/>
      <c r="D572" s="9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>
      <c r="A573" s="4"/>
      <c r="B573" s="7"/>
      <c r="C573" s="8"/>
      <c r="D573" s="9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>
      <c r="A574" s="4"/>
      <c r="B574" s="7"/>
      <c r="C574" s="8"/>
      <c r="D574" s="9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>
      <c r="A575" s="4"/>
      <c r="B575" s="7"/>
      <c r="C575" s="8"/>
      <c r="D575" s="9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>
      <c r="A576" s="4"/>
      <c r="B576" s="7"/>
      <c r="C576" s="8"/>
      <c r="D576" s="9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>
      <c r="A577" s="4"/>
      <c r="B577" s="7"/>
      <c r="C577" s="8"/>
      <c r="D577" s="9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>
      <c r="A578" s="4"/>
      <c r="B578" s="7"/>
      <c r="C578" s="8"/>
      <c r="D578" s="9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>
      <c r="A579" s="4"/>
      <c r="B579" s="7"/>
      <c r="C579" s="8"/>
      <c r="D579" s="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>
      <c r="A580" s="4"/>
      <c r="B580" s="7"/>
      <c r="C580" s="8"/>
      <c r="D580" s="9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>
      <c r="A581" s="4"/>
      <c r="B581" s="7"/>
      <c r="C581" s="8"/>
      <c r="D581" s="9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>
      <c r="A582" s="4"/>
      <c r="B582" s="7"/>
      <c r="C582" s="8"/>
      <c r="D582" s="9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>
      <c r="A583" s="4"/>
      <c r="B583" s="7"/>
      <c r="C583" s="8"/>
      <c r="D583" s="9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>
      <c r="A584" s="4"/>
      <c r="B584" s="7"/>
      <c r="C584" s="8"/>
      <c r="D584" s="9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>
      <c r="A585" s="4"/>
      <c r="B585" s="7"/>
      <c r="C585" s="8"/>
      <c r="D585" s="9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>
      <c r="A586" s="4"/>
      <c r="B586" s="7"/>
      <c r="C586" s="8"/>
      <c r="D586" s="9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>
      <c r="A587" s="4"/>
      <c r="B587" s="7"/>
      <c r="C587" s="8"/>
      <c r="D587" s="9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>
      <c r="A588" s="4"/>
      <c r="B588" s="7"/>
      <c r="C588" s="8"/>
      <c r="D588" s="9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>
      <c r="A589" s="4"/>
      <c r="B589" s="7"/>
      <c r="C589" s="8"/>
      <c r="D589" s="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>
      <c r="A590" s="4"/>
      <c r="B590" s="7"/>
      <c r="C590" s="8"/>
      <c r="D590" s="9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>
      <c r="A591" s="4"/>
      <c r="B591" s="7"/>
      <c r="C591" s="8"/>
      <c r="D591" s="9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>
      <c r="A592" s="4"/>
      <c r="B592" s="7"/>
      <c r="C592" s="8"/>
      <c r="D592" s="9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>
      <c r="A593" s="4"/>
      <c r="B593" s="7"/>
      <c r="C593" s="8"/>
      <c r="D593" s="9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>
      <c r="A594" s="4"/>
      <c r="B594" s="7"/>
      <c r="C594" s="8"/>
      <c r="D594" s="9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>
      <c r="A595" s="4"/>
      <c r="B595" s="7"/>
      <c r="C595" s="8"/>
      <c r="D595" s="9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>
      <c r="A596" s="4"/>
      <c r="B596" s="7"/>
      <c r="C596" s="8"/>
      <c r="D596" s="9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>
      <c r="A597" s="4"/>
      <c r="B597" s="7"/>
      <c r="C597" s="8"/>
      <c r="D597" s="9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>
      <c r="A598" s="4"/>
      <c r="B598" s="7"/>
      <c r="C598" s="8"/>
      <c r="D598" s="9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>
      <c r="A599" s="4"/>
      <c r="B599" s="7"/>
      <c r="C599" s="8"/>
      <c r="D599" s="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>
      <c r="A600" s="4"/>
      <c r="B600" s="7"/>
      <c r="C600" s="8"/>
      <c r="D600" s="9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>
      <c r="A601" s="4"/>
      <c r="B601" s="7"/>
      <c r="C601" s="8"/>
      <c r="D601" s="9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>
      <c r="A602" s="4"/>
      <c r="B602" s="7"/>
      <c r="C602" s="8"/>
      <c r="D602" s="9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>
      <c r="A603" s="4"/>
      <c r="B603" s="7"/>
      <c r="C603" s="8"/>
      <c r="D603" s="9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>
      <c r="A604" s="4"/>
      <c r="B604" s="7"/>
      <c r="C604" s="8"/>
      <c r="D604" s="9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>
      <c r="A605" s="4"/>
      <c r="B605" s="7"/>
      <c r="C605" s="8"/>
      <c r="D605" s="9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>
      <c r="A606" s="4"/>
      <c r="B606" s="7"/>
      <c r="C606" s="8"/>
      <c r="D606" s="9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>
      <c r="A607" s="4"/>
      <c r="B607" s="7"/>
      <c r="C607" s="8"/>
      <c r="D607" s="9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>
      <c r="A608" s="4"/>
      <c r="B608" s="7"/>
      <c r="C608" s="8"/>
      <c r="D608" s="9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>
      <c r="A609" s="4"/>
      <c r="B609" s="7"/>
      <c r="C609" s="8"/>
      <c r="D609" s="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>
      <c r="A610" s="4"/>
      <c r="B610" s="7"/>
      <c r="C610" s="8"/>
      <c r="D610" s="9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>
      <c r="A611" s="4"/>
      <c r="B611" s="7"/>
      <c r="C611" s="8"/>
      <c r="D611" s="9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>
      <c r="A612" s="4"/>
      <c r="B612" s="7"/>
      <c r="C612" s="8"/>
      <c r="D612" s="9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>
      <c r="A613" s="4"/>
      <c r="B613" s="7"/>
      <c r="C613" s="8"/>
      <c r="D613" s="9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>
      <c r="A614" s="4"/>
      <c r="B614" s="7"/>
      <c r="C614" s="8"/>
      <c r="D614" s="9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>
      <c r="A615" s="4"/>
      <c r="B615" s="7"/>
      <c r="C615" s="8"/>
      <c r="D615" s="9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>
      <c r="A616" s="4"/>
      <c r="B616" s="7"/>
      <c r="C616" s="8"/>
      <c r="D616" s="9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>
      <c r="A617" s="4"/>
      <c r="B617" s="7"/>
      <c r="C617" s="8"/>
      <c r="D617" s="9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>
      <c r="A618" s="4"/>
      <c r="B618" s="7"/>
      <c r="C618" s="8"/>
      <c r="D618" s="9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>
      <c r="A619" s="4"/>
      <c r="B619" s="7"/>
      <c r="C619" s="8"/>
      <c r="D619" s="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>
      <c r="A620" s="4"/>
      <c r="B620" s="7"/>
      <c r="C620" s="8"/>
      <c r="D620" s="9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>
      <c r="A621" s="4"/>
      <c r="B621" s="7"/>
      <c r="C621" s="8"/>
      <c r="D621" s="9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>
      <c r="A622" s="4"/>
      <c r="B622" s="7"/>
      <c r="C622" s="8"/>
      <c r="D622" s="9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>
      <c r="A623" s="4"/>
      <c r="B623" s="7"/>
      <c r="C623" s="8"/>
      <c r="D623" s="9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>
      <c r="A624" s="4"/>
      <c r="B624" s="7"/>
      <c r="C624" s="8"/>
      <c r="D624" s="9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>
      <c r="A625" s="4"/>
      <c r="B625" s="7"/>
      <c r="C625" s="8"/>
      <c r="D625" s="9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>
      <c r="A626" s="4"/>
      <c r="B626" s="7"/>
      <c r="C626" s="8"/>
      <c r="D626" s="9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>
      <c r="A627" s="4"/>
      <c r="B627" s="7"/>
      <c r="C627" s="8"/>
      <c r="D627" s="9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>
      <c r="A628" s="4"/>
      <c r="B628" s="7"/>
      <c r="C628" s="8"/>
      <c r="D628" s="9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>
      <c r="A629" s="4"/>
      <c r="B629" s="7"/>
      <c r="C629" s="8"/>
      <c r="D629" s="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>
      <c r="A630" s="4"/>
      <c r="B630" s="7"/>
      <c r="C630" s="8"/>
      <c r="D630" s="9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>
      <c r="A631" s="4"/>
      <c r="B631" s="7"/>
      <c r="C631" s="8"/>
      <c r="D631" s="9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>
      <c r="A632" s="4"/>
      <c r="B632" s="7"/>
      <c r="C632" s="8"/>
      <c r="D632" s="9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>
      <c r="A633" s="4"/>
      <c r="B633" s="7"/>
      <c r="C633" s="8"/>
      <c r="D633" s="9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>
      <c r="A634" s="4"/>
      <c r="B634" s="7"/>
      <c r="C634" s="8"/>
      <c r="D634" s="9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>
      <c r="A635" s="4"/>
      <c r="B635" s="7"/>
      <c r="C635" s="8"/>
      <c r="D635" s="9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>
      <c r="A636" s="4"/>
      <c r="B636" s="7"/>
      <c r="C636" s="8"/>
      <c r="D636" s="9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>
      <c r="A637" s="4"/>
      <c r="B637" s="7"/>
      <c r="C637" s="8"/>
      <c r="D637" s="9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>
      <c r="A638" s="4"/>
      <c r="B638" s="7"/>
      <c r="C638" s="8"/>
      <c r="D638" s="9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>
      <c r="A639" s="4"/>
      <c r="B639" s="7"/>
      <c r="C639" s="8"/>
      <c r="D639" s="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>
      <c r="A640" s="4"/>
      <c r="B640" s="7"/>
      <c r="C640" s="8"/>
      <c r="D640" s="9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>
      <c r="A641" s="4"/>
      <c r="B641" s="7"/>
      <c r="C641" s="8"/>
      <c r="D641" s="9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>
      <c r="A642" s="4"/>
      <c r="B642" s="7"/>
      <c r="C642" s="8"/>
      <c r="D642" s="9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>
      <c r="A643" s="4"/>
      <c r="B643" s="7"/>
      <c r="C643" s="8"/>
      <c r="D643" s="9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>
      <c r="A644" s="4"/>
      <c r="B644" s="7"/>
      <c r="C644" s="8"/>
      <c r="D644" s="9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>
      <c r="A645" s="4"/>
      <c r="B645" s="7"/>
      <c r="C645" s="8"/>
      <c r="D645" s="9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>
      <c r="A646" s="4"/>
      <c r="B646" s="7"/>
      <c r="C646" s="8"/>
      <c r="D646" s="9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>
      <c r="A647" s="4"/>
      <c r="B647" s="7"/>
      <c r="C647" s="8"/>
      <c r="D647" s="9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>
      <c r="A648" s="4"/>
      <c r="B648" s="7"/>
      <c r="C648" s="8"/>
      <c r="D648" s="9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>
      <c r="A649" s="4"/>
      <c r="B649" s="7"/>
      <c r="C649" s="8"/>
      <c r="D649" s="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>
      <c r="A650" s="4"/>
      <c r="B650" s="7"/>
      <c r="C650" s="8"/>
      <c r="D650" s="9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>
      <c r="A651" s="4"/>
      <c r="B651" s="7"/>
      <c r="C651" s="8"/>
      <c r="D651" s="9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>
      <c r="A652" s="4"/>
      <c r="B652" s="7"/>
      <c r="C652" s="8"/>
      <c r="D652" s="9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>
      <c r="A653" s="4"/>
      <c r="B653" s="7"/>
      <c r="C653" s="8"/>
      <c r="D653" s="9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>
      <c r="A654" s="4"/>
      <c r="B654" s="7"/>
      <c r="C654" s="8"/>
      <c r="D654" s="9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>
      <c r="A655" s="4"/>
      <c r="B655" s="7"/>
      <c r="C655" s="8"/>
      <c r="D655" s="9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>
      <c r="A656" s="4"/>
      <c r="B656" s="7"/>
      <c r="C656" s="8"/>
      <c r="D656" s="9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>
      <c r="A657" s="4"/>
      <c r="B657" s="7"/>
      <c r="C657" s="8"/>
      <c r="D657" s="9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>
      <c r="A658" s="4"/>
      <c r="B658" s="7"/>
      <c r="C658" s="8"/>
      <c r="D658" s="9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>
      <c r="A659" s="4"/>
      <c r="B659" s="7"/>
      <c r="C659" s="8"/>
      <c r="D659" s="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>
      <c r="A660" s="4"/>
      <c r="B660" s="7"/>
      <c r="C660" s="8"/>
      <c r="D660" s="9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>
      <c r="A661" s="4"/>
      <c r="B661" s="7"/>
      <c r="C661" s="8"/>
      <c r="D661" s="9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>
      <c r="A662" s="4"/>
      <c r="B662" s="7"/>
      <c r="C662" s="8"/>
      <c r="D662" s="9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>
      <c r="A663" s="4"/>
      <c r="B663" s="7"/>
      <c r="C663" s="8"/>
      <c r="D663" s="9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>
      <c r="A664" s="4"/>
      <c r="B664" s="7"/>
      <c r="C664" s="8"/>
      <c r="D664" s="9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>
      <c r="A665" s="4"/>
      <c r="B665" s="7"/>
      <c r="C665" s="8"/>
      <c r="D665" s="9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>
      <c r="A666" s="4"/>
      <c r="B666" s="7"/>
      <c r="C666" s="8"/>
      <c r="D666" s="9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>
      <c r="A667" s="4"/>
      <c r="B667" s="7"/>
      <c r="C667" s="8"/>
      <c r="D667" s="9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>
      <c r="A668" s="4"/>
      <c r="B668" s="7"/>
      <c r="C668" s="8"/>
      <c r="D668" s="9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>
      <c r="A669" s="4"/>
      <c r="B669" s="7"/>
      <c r="C669" s="8"/>
      <c r="D669" s="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>
      <c r="A670" s="4"/>
      <c r="B670" s="7"/>
      <c r="C670" s="8"/>
      <c r="D670" s="9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>
      <c r="A671" s="4"/>
      <c r="B671" s="7"/>
      <c r="C671" s="8"/>
      <c r="D671" s="9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>
      <c r="A672" s="4"/>
      <c r="B672" s="7"/>
      <c r="C672" s="8"/>
      <c r="D672" s="9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>
      <c r="A673" s="4"/>
      <c r="B673" s="7"/>
      <c r="C673" s="8"/>
      <c r="D673" s="9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>
      <c r="A674" s="4"/>
      <c r="B674" s="7"/>
      <c r="C674" s="8"/>
      <c r="D674" s="9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>
      <c r="A675" s="4"/>
      <c r="B675" s="7"/>
      <c r="C675" s="8"/>
      <c r="D675" s="9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>
      <c r="A676" s="4"/>
      <c r="B676" s="7"/>
      <c r="C676" s="8"/>
      <c r="D676" s="9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>
      <c r="A677" s="4"/>
      <c r="B677" s="7"/>
      <c r="C677" s="8"/>
      <c r="D677" s="9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>
      <c r="A678" s="4"/>
      <c r="B678" s="7"/>
      <c r="C678" s="8"/>
      <c r="D678" s="9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>
      <c r="A679" s="4"/>
      <c r="B679" s="7"/>
      <c r="C679" s="8"/>
      <c r="D679" s="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>
      <c r="A680" s="4"/>
      <c r="B680" s="7"/>
      <c r="C680" s="8"/>
      <c r="D680" s="9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>
      <c r="A681" s="4"/>
      <c r="B681" s="7"/>
      <c r="C681" s="8"/>
      <c r="D681" s="9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>
      <c r="A682" s="4"/>
      <c r="B682" s="7"/>
      <c r="C682" s="8"/>
      <c r="D682" s="9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>
      <c r="A683" s="4"/>
      <c r="B683" s="7"/>
      <c r="C683" s="8"/>
      <c r="D683" s="9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>
      <c r="A684" s="4"/>
      <c r="B684" s="7"/>
      <c r="C684" s="8"/>
      <c r="D684" s="9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>
      <c r="A685" s="4"/>
      <c r="B685" s="7"/>
      <c r="C685" s="8"/>
      <c r="D685" s="9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>
      <c r="A686" s="4"/>
      <c r="B686" s="7"/>
      <c r="C686" s="8"/>
      <c r="D686" s="9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>
      <c r="A687" s="4"/>
      <c r="B687" s="7"/>
      <c r="C687" s="8"/>
      <c r="D687" s="9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>
      <c r="A688" s="4"/>
      <c r="B688" s="7"/>
      <c r="C688" s="8"/>
      <c r="D688" s="9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>
      <c r="A689" s="4"/>
      <c r="B689" s="7"/>
      <c r="C689" s="8"/>
      <c r="D689" s="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>
      <c r="A690" s="4"/>
      <c r="B690" s="7"/>
      <c r="C690" s="8"/>
      <c r="D690" s="9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>
      <c r="A691" s="4"/>
      <c r="B691" s="7"/>
      <c r="C691" s="8"/>
      <c r="D691" s="9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>
      <c r="A692" s="4"/>
      <c r="B692" s="7"/>
      <c r="C692" s="8"/>
      <c r="D692" s="9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>
      <c r="A693" s="4"/>
      <c r="B693" s="7"/>
      <c r="C693" s="8"/>
      <c r="D693" s="9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>
      <c r="A694" s="4"/>
      <c r="B694" s="7"/>
      <c r="C694" s="8"/>
      <c r="D694" s="9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>
      <c r="A695" s="4"/>
      <c r="B695" s="7"/>
      <c r="C695" s="8"/>
      <c r="D695" s="9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>
      <c r="A696" s="4"/>
      <c r="B696" s="7"/>
      <c r="C696" s="8"/>
      <c r="D696" s="9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>
      <c r="A697" s="4"/>
      <c r="B697" s="7"/>
      <c r="C697" s="8"/>
      <c r="D697" s="9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>
      <c r="A698" s="4"/>
      <c r="B698" s="7"/>
      <c r="C698" s="8"/>
      <c r="D698" s="9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>
      <c r="A699" s="4"/>
      <c r="B699" s="7"/>
      <c r="C699" s="8"/>
      <c r="D699" s="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>
      <c r="A700" s="4"/>
      <c r="B700" s="7"/>
      <c r="C700" s="8"/>
      <c r="D700" s="9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>
      <c r="A701" s="4"/>
      <c r="B701" s="7"/>
      <c r="C701" s="8"/>
      <c r="D701" s="9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>
      <c r="A702" s="4"/>
      <c r="B702" s="7"/>
      <c r="C702" s="8"/>
      <c r="D702" s="9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>
      <c r="A703" s="4"/>
      <c r="B703" s="7"/>
      <c r="C703" s="8"/>
      <c r="D703" s="9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>
      <c r="A704" s="4"/>
      <c r="B704" s="7"/>
      <c r="C704" s="8"/>
      <c r="D704" s="9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>
      <c r="A705" s="4"/>
      <c r="B705" s="7"/>
      <c r="C705" s="8"/>
      <c r="D705" s="9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>
      <c r="A706" s="4"/>
      <c r="B706" s="7"/>
      <c r="C706" s="8"/>
      <c r="D706" s="9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>
      <c r="A707" s="4"/>
      <c r="B707" s="7"/>
      <c r="C707" s="8"/>
      <c r="D707" s="9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>
      <c r="A708" s="4"/>
      <c r="B708" s="7"/>
      <c r="C708" s="8"/>
      <c r="D708" s="9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>
      <c r="A709" s="4"/>
      <c r="B709" s="7"/>
      <c r="C709" s="8"/>
      <c r="D709" s="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>
      <c r="A710" s="4"/>
      <c r="B710" s="7"/>
      <c r="C710" s="8"/>
      <c r="D710" s="9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>
      <c r="A711" s="4"/>
      <c r="B711" s="7"/>
      <c r="C711" s="8"/>
      <c r="D711" s="9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>
      <c r="A712" s="4"/>
      <c r="B712" s="7"/>
      <c r="C712" s="8"/>
      <c r="D712" s="9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>
      <c r="A713" s="4"/>
      <c r="B713" s="7"/>
      <c r="C713" s="8"/>
      <c r="D713" s="9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>
      <c r="A714" s="4"/>
      <c r="B714" s="7"/>
      <c r="C714" s="8"/>
      <c r="D714" s="9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>
      <c r="A715" s="4"/>
      <c r="B715" s="7"/>
      <c r="C715" s="8"/>
      <c r="D715" s="9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>
      <c r="A716" s="4"/>
      <c r="B716" s="7"/>
      <c r="C716" s="8"/>
      <c r="D716" s="9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>
      <c r="A717" s="4"/>
      <c r="B717" s="7"/>
      <c r="C717" s="8"/>
      <c r="D717" s="9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>
      <c r="A718" s="4"/>
      <c r="B718" s="7"/>
      <c r="C718" s="8"/>
      <c r="D718" s="9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>
      <c r="A719" s="4"/>
      <c r="B719" s="7"/>
      <c r="C719" s="8"/>
      <c r="D719" s="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>
      <c r="A720" s="4"/>
      <c r="B720" s="7"/>
      <c r="C720" s="8"/>
      <c r="D720" s="9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>
      <c r="A721" s="4"/>
      <c r="B721" s="7"/>
      <c r="C721" s="8"/>
      <c r="D721" s="9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>
      <c r="A722" s="4"/>
      <c r="B722" s="7"/>
      <c r="C722" s="8"/>
      <c r="D722" s="9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>
      <c r="A723" s="4"/>
      <c r="B723" s="7"/>
      <c r="C723" s="8"/>
      <c r="D723" s="9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>
      <c r="A724" s="4"/>
      <c r="B724" s="7"/>
      <c r="C724" s="8"/>
      <c r="D724" s="9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>
      <c r="A725" s="4"/>
      <c r="B725" s="7"/>
      <c r="C725" s="8"/>
      <c r="D725" s="9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>
      <c r="A726" s="4"/>
      <c r="B726" s="7"/>
      <c r="C726" s="8"/>
      <c r="D726" s="9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>
      <c r="A727" s="4"/>
      <c r="B727" s="7"/>
      <c r="C727" s="8"/>
      <c r="D727" s="9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>
      <c r="A728" s="4"/>
      <c r="B728" s="7"/>
      <c r="C728" s="8"/>
      <c r="D728" s="9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>
      <c r="A729" s="4"/>
      <c r="B729" s="7"/>
      <c r="C729" s="8"/>
      <c r="D729" s="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>
      <c r="A730" s="4"/>
      <c r="B730" s="7"/>
      <c r="C730" s="8"/>
      <c r="D730" s="9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>
      <c r="A731" s="4"/>
      <c r="B731" s="7"/>
      <c r="C731" s="8"/>
      <c r="D731" s="9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>
      <c r="A732" s="4"/>
      <c r="B732" s="7"/>
      <c r="C732" s="8"/>
      <c r="D732" s="9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>
      <c r="A733" s="4"/>
      <c r="B733" s="7"/>
      <c r="C733" s="8"/>
      <c r="D733" s="9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>
      <c r="A734" s="4"/>
      <c r="B734" s="7"/>
      <c r="C734" s="8"/>
      <c r="D734" s="9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>
      <c r="A735" s="4"/>
      <c r="B735" s="7"/>
      <c r="C735" s="8"/>
      <c r="D735" s="9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>
      <c r="A736" s="4"/>
      <c r="B736" s="7"/>
      <c r="C736" s="8"/>
      <c r="D736" s="9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>
      <c r="A737" s="4"/>
      <c r="B737" s="7"/>
      <c r="C737" s="8"/>
      <c r="D737" s="9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>
      <c r="A738" s="4"/>
      <c r="B738" s="7"/>
      <c r="C738" s="8"/>
      <c r="D738" s="9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>
      <c r="A739" s="4"/>
      <c r="B739" s="7"/>
      <c r="C739" s="8"/>
      <c r="D739" s="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>
      <c r="A740" s="4"/>
      <c r="B740" s="7"/>
      <c r="C740" s="8"/>
      <c r="D740" s="9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>
      <c r="A741" s="4"/>
      <c r="B741" s="7"/>
      <c r="C741" s="8"/>
      <c r="D741" s="9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>
      <c r="A742" s="4"/>
      <c r="B742" s="7"/>
      <c r="C742" s="8"/>
      <c r="D742" s="9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>
      <c r="A743" s="4"/>
      <c r="B743" s="7"/>
      <c r="C743" s="8"/>
      <c r="D743" s="9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>
      <c r="A744" s="4"/>
      <c r="B744" s="7"/>
      <c r="C744" s="8"/>
      <c r="D744" s="9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>
      <c r="A745" s="4"/>
      <c r="B745" s="7"/>
      <c r="C745" s="8"/>
      <c r="D745" s="9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>
      <c r="A746" s="4"/>
      <c r="B746" s="7"/>
      <c r="C746" s="8"/>
      <c r="D746" s="9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>
      <c r="A747" s="4"/>
      <c r="B747" s="7"/>
      <c r="C747" s="8"/>
      <c r="D747" s="9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>
      <c r="A748" s="4"/>
      <c r="B748" s="7"/>
      <c r="C748" s="8"/>
      <c r="D748" s="9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>
      <c r="A749" s="4"/>
      <c r="B749" s="7"/>
      <c r="C749" s="8"/>
      <c r="D749" s="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>
      <c r="A750" s="4"/>
      <c r="B750" s="7"/>
      <c r="C750" s="8"/>
      <c r="D750" s="9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>
      <c r="A751" s="4"/>
      <c r="B751" s="7"/>
      <c r="C751" s="8"/>
      <c r="D751" s="9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>
      <c r="A752" s="4"/>
      <c r="B752" s="7"/>
      <c r="C752" s="8"/>
      <c r="D752" s="9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>
      <c r="A753" s="4"/>
      <c r="B753" s="7"/>
      <c r="C753" s="8"/>
      <c r="D753" s="9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>
      <c r="A754" s="4"/>
      <c r="B754" s="7"/>
      <c r="C754" s="8"/>
      <c r="D754" s="9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>
      <c r="A755" s="4"/>
      <c r="B755" s="7"/>
      <c r="C755" s="8"/>
      <c r="D755" s="9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>
      <c r="A756" s="4"/>
      <c r="B756" s="7"/>
      <c r="C756" s="8"/>
      <c r="D756" s="9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>
      <c r="A757" s="4"/>
      <c r="B757" s="7"/>
      <c r="C757" s="8"/>
      <c r="D757" s="9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>
      <c r="A758" s="4"/>
      <c r="B758" s="7"/>
      <c r="C758" s="8"/>
      <c r="D758" s="9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>
      <c r="A759" s="4"/>
      <c r="B759" s="7"/>
      <c r="C759" s="8"/>
      <c r="D759" s="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>
      <c r="A760" s="4"/>
      <c r="B760" s="7"/>
      <c r="C760" s="8"/>
      <c r="D760" s="9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>
      <c r="A761" s="4"/>
      <c r="B761" s="7"/>
      <c r="C761" s="8"/>
      <c r="D761" s="9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>
      <c r="A762" s="4"/>
      <c r="B762" s="7"/>
      <c r="C762" s="8"/>
      <c r="D762" s="9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>
      <c r="A763" s="4"/>
      <c r="B763" s="7"/>
      <c r="C763" s="8"/>
      <c r="D763" s="9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>
      <c r="A764" s="4"/>
      <c r="B764" s="7"/>
      <c r="C764" s="8"/>
      <c r="D764" s="9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>
      <c r="A765" s="4"/>
      <c r="B765" s="7"/>
      <c r="C765" s="8"/>
      <c r="D765" s="9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>
      <c r="A766" s="4"/>
      <c r="B766" s="7"/>
      <c r="C766" s="8"/>
      <c r="D766" s="9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>
      <c r="A767" s="4"/>
      <c r="B767" s="7"/>
      <c r="C767" s="8"/>
      <c r="D767" s="9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>
      <c r="A768" s="4"/>
      <c r="B768" s="7"/>
      <c r="C768" s="8"/>
      <c r="D768" s="9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>
      <c r="A769" s="4"/>
      <c r="B769" s="7"/>
      <c r="C769" s="8"/>
      <c r="D769" s="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>
      <c r="A770" s="4"/>
      <c r="B770" s="7"/>
      <c r="C770" s="8"/>
      <c r="D770" s="9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>
      <c r="A771" s="4"/>
      <c r="B771" s="7"/>
      <c r="C771" s="8"/>
      <c r="D771" s="9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>
      <c r="A772" s="4"/>
      <c r="B772" s="7"/>
      <c r="C772" s="8"/>
      <c r="D772" s="9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>
      <c r="A773" s="4"/>
      <c r="B773" s="7"/>
      <c r="C773" s="8"/>
      <c r="D773" s="9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>
      <c r="A774" s="4"/>
      <c r="B774" s="7"/>
      <c r="C774" s="8"/>
      <c r="D774" s="9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>
      <c r="A775" s="4"/>
      <c r="B775" s="7"/>
      <c r="C775" s="8"/>
      <c r="D775" s="9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>
      <c r="A776" s="4"/>
      <c r="B776" s="7"/>
      <c r="C776" s="8"/>
      <c r="D776" s="9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>
      <c r="A777" s="4"/>
      <c r="B777" s="7"/>
      <c r="C777" s="8"/>
      <c r="D777" s="9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>
      <c r="A778" s="4"/>
      <c r="B778" s="7"/>
      <c r="C778" s="8"/>
      <c r="D778" s="9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>
      <c r="A779" s="4"/>
      <c r="B779" s="7"/>
      <c r="C779" s="8"/>
      <c r="D779" s="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>
      <c r="A780" s="4"/>
      <c r="B780" s="7"/>
      <c r="C780" s="8"/>
      <c r="D780" s="9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>
      <c r="A781" s="4"/>
      <c r="B781" s="7"/>
      <c r="C781" s="8"/>
      <c r="D781" s="9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>
      <c r="A782" s="4"/>
      <c r="B782" s="7"/>
      <c r="C782" s="8"/>
      <c r="D782" s="9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>
      <c r="A783" s="4"/>
      <c r="B783" s="7"/>
      <c r="C783" s="8"/>
      <c r="D783" s="9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>
      <c r="A784" s="4"/>
      <c r="B784" s="7"/>
      <c r="C784" s="8"/>
      <c r="D784" s="9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>
      <c r="A785" s="4"/>
      <c r="B785" s="7"/>
      <c r="C785" s="8"/>
      <c r="D785" s="9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>
      <c r="A786" s="4"/>
      <c r="B786" s="7"/>
      <c r="C786" s="8"/>
      <c r="D786" s="9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>
      <c r="A787" s="4"/>
      <c r="B787" s="7"/>
      <c r="C787" s="8"/>
      <c r="D787" s="9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>
      <c r="A788" s="4"/>
      <c r="B788" s="7"/>
      <c r="C788" s="8"/>
      <c r="D788" s="9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>
      <c r="A789" s="4"/>
      <c r="B789" s="7"/>
      <c r="C789" s="8"/>
      <c r="D789" s="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>
      <c r="A790" s="4"/>
      <c r="B790" s="7"/>
      <c r="C790" s="8"/>
      <c r="D790" s="9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>
      <c r="A791" s="4"/>
      <c r="B791" s="7"/>
      <c r="C791" s="8"/>
      <c r="D791" s="9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>
      <c r="A792" s="4"/>
      <c r="B792" s="7"/>
      <c r="C792" s="8"/>
      <c r="D792" s="9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>
      <c r="A793" s="4"/>
      <c r="B793" s="7"/>
      <c r="C793" s="8"/>
      <c r="D793" s="9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>
      <c r="A794" s="4"/>
      <c r="B794" s="7"/>
      <c r="C794" s="8"/>
      <c r="D794" s="9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>
      <c r="A795" s="4"/>
      <c r="B795" s="7"/>
      <c r="C795" s="8"/>
      <c r="D795" s="9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>
      <c r="A796" s="4"/>
      <c r="B796" s="7"/>
      <c r="C796" s="8"/>
      <c r="D796" s="9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>
      <c r="A797" s="4"/>
      <c r="B797" s="7"/>
      <c r="C797" s="8"/>
      <c r="D797" s="9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>
      <c r="A798" s="4"/>
      <c r="B798" s="7"/>
      <c r="C798" s="8"/>
      <c r="D798" s="9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>
      <c r="A799" s="4"/>
      <c r="B799" s="7"/>
      <c r="C799" s="8"/>
      <c r="D799" s="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>
      <c r="A800" s="4"/>
      <c r="B800" s="7"/>
      <c r="C800" s="8"/>
      <c r="D800" s="9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>
      <c r="A801" s="4"/>
      <c r="B801" s="7"/>
      <c r="C801" s="8"/>
      <c r="D801" s="9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>
      <c r="A802" s="4"/>
      <c r="B802" s="7"/>
      <c r="C802" s="8"/>
      <c r="D802" s="9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>
      <c r="A803" s="4"/>
      <c r="B803" s="7"/>
      <c r="C803" s="8"/>
      <c r="D803" s="9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>
      <c r="A804" s="4"/>
      <c r="B804" s="7"/>
      <c r="C804" s="8"/>
      <c r="D804" s="9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>
      <c r="A805" s="4"/>
      <c r="B805" s="7"/>
      <c r="C805" s="8"/>
      <c r="D805" s="9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>
      <c r="A806" s="4"/>
      <c r="B806" s="7"/>
      <c r="C806" s="8"/>
      <c r="D806" s="9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>
      <c r="A807" s="4"/>
      <c r="B807" s="7"/>
      <c r="C807" s="8"/>
      <c r="D807" s="9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>
      <c r="A808" s="4"/>
      <c r="B808" s="7"/>
      <c r="C808" s="8"/>
      <c r="D808" s="9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>
      <c r="A809" s="4"/>
      <c r="B809" s="7"/>
      <c r="C809" s="8"/>
      <c r="D809" s="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>
      <c r="A810" s="4"/>
      <c r="B810" s="7"/>
      <c r="C810" s="8"/>
      <c r="D810" s="9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>
      <c r="A811" s="4"/>
      <c r="B811" s="7"/>
      <c r="C811" s="8"/>
      <c r="D811" s="9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>
      <c r="A812" s="4"/>
      <c r="B812" s="7"/>
      <c r="C812" s="8"/>
      <c r="D812" s="9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>
      <c r="A813" s="4"/>
      <c r="B813" s="7"/>
      <c r="C813" s="8"/>
      <c r="D813" s="9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>
      <c r="A814" s="4"/>
      <c r="B814" s="7"/>
      <c r="C814" s="8"/>
      <c r="D814" s="9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>
      <c r="A815" s="4"/>
      <c r="B815" s="7"/>
      <c r="C815" s="8"/>
      <c r="D815" s="9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>
      <c r="A816" s="4"/>
      <c r="B816" s="7"/>
      <c r="C816" s="8"/>
      <c r="D816" s="9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>
      <c r="A817" s="4"/>
      <c r="B817" s="7"/>
      <c r="C817" s="8"/>
      <c r="D817" s="9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>
      <c r="A818" s="4"/>
      <c r="B818" s="7"/>
      <c r="C818" s="8"/>
      <c r="D818" s="9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>
      <c r="A819" s="4"/>
      <c r="B819" s="7"/>
      <c r="C819" s="8"/>
      <c r="D819" s="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>
      <c r="A820" s="4"/>
      <c r="B820" s="7"/>
      <c r="C820" s="8"/>
      <c r="D820" s="9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>
      <c r="A821" s="4"/>
      <c r="B821" s="7"/>
      <c r="C821" s="8"/>
      <c r="D821" s="9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>
      <c r="A822" s="4"/>
      <c r="B822" s="7"/>
      <c r="C822" s="8"/>
      <c r="D822" s="9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>
      <c r="A823" s="4"/>
      <c r="B823" s="7"/>
      <c r="C823" s="8"/>
      <c r="D823" s="9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>
      <c r="A824" s="4"/>
      <c r="B824" s="7"/>
      <c r="C824" s="8"/>
      <c r="D824" s="9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>
      <c r="A825" s="4"/>
      <c r="B825" s="7"/>
      <c r="C825" s="8"/>
      <c r="D825" s="9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>
      <c r="A826" s="4"/>
      <c r="B826" s="7"/>
      <c r="C826" s="8"/>
      <c r="D826" s="9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>
      <c r="A827" s="4"/>
      <c r="B827" s="7"/>
      <c r="C827" s="8"/>
      <c r="D827" s="9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>
      <c r="A828" s="4"/>
      <c r="B828" s="7"/>
      <c r="C828" s="8"/>
      <c r="D828" s="9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>
      <c r="A829" s="4"/>
      <c r="B829" s="7"/>
      <c r="C829" s="8"/>
      <c r="D829" s="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>
      <c r="A830" s="4"/>
      <c r="B830" s="7"/>
      <c r="C830" s="8"/>
      <c r="D830" s="9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>
      <c r="A831" s="4"/>
      <c r="B831" s="7"/>
      <c r="C831" s="8"/>
      <c r="D831" s="9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>
      <c r="A832" s="4"/>
      <c r="B832" s="7"/>
      <c r="C832" s="8"/>
      <c r="D832" s="9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>
      <c r="A833" s="4"/>
      <c r="B833" s="7"/>
      <c r="C833" s="8"/>
      <c r="D833" s="9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>
      <c r="A834" s="4"/>
      <c r="B834" s="7"/>
      <c r="C834" s="8"/>
      <c r="D834" s="9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>
      <c r="A835" s="4"/>
      <c r="B835" s="7"/>
      <c r="C835" s="8"/>
      <c r="D835" s="9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>
      <c r="A836" s="4"/>
      <c r="B836" s="7"/>
      <c r="C836" s="8"/>
      <c r="D836" s="9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>
      <c r="A837" s="4"/>
      <c r="B837" s="7"/>
      <c r="C837" s="8"/>
      <c r="D837" s="9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>
      <c r="A838" s="4"/>
      <c r="B838" s="7"/>
      <c r="C838" s="8"/>
      <c r="D838" s="9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>
      <c r="A839" s="4"/>
      <c r="B839" s="7"/>
      <c r="C839" s="8"/>
      <c r="D839" s="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>
      <c r="A840" s="4"/>
      <c r="B840" s="7"/>
      <c r="C840" s="8"/>
      <c r="D840" s="9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>
      <c r="A841" s="4"/>
      <c r="B841" s="7"/>
      <c r="C841" s="8"/>
      <c r="D841" s="9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>
      <c r="A842" s="4"/>
      <c r="B842" s="7"/>
      <c r="C842" s="8"/>
      <c r="D842" s="9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>
      <c r="A843" s="4"/>
      <c r="B843" s="7"/>
      <c r="C843" s="8"/>
      <c r="D843" s="9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>
      <c r="A844" s="4"/>
      <c r="B844" s="7"/>
      <c r="C844" s="8"/>
      <c r="D844" s="9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>
      <c r="A845" s="4"/>
      <c r="B845" s="7"/>
      <c r="C845" s="8"/>
      <c r="D845" s="9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>
      <c r="A846" s="4"/>
      <c r="B846" s="7"/>
      <c r="C846" s="8"/>
      <c r="D846" s="9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>
      <c r="A847" s="4"/>
      <c r="B847" s="7"/>
      <c r="C847" s="8"/>
      <c r="D847" s="9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>
      <c r="A848" s="4"/>
      <c r="B848" s="7"/>
      <c r="C848" s="8"/>
      <c r="D848" s="9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>
      <c r="A849" s="4"/>
      <c r="B849" s="7"/>
      <c r="C849" s="8"/>
      <c r="D849" s="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>
      <c r="A850" s="4"/>
      <c r="B850" s="7"/>
      <c r="C850" s="8"/>
      <c r="D850" s="9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>
      <c r="A851" s="4"/>
      <c r="B851" s="7"/>
      <c r="C851" s="8"/>
      <c r="D851" s="9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>
      <c r="A852" s="4"/>
      <c r="B852" s="7"/>
      <c r="C852" s="8"/>
      <c r="D852" s="9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>
      <c r="A853" s="4"/>
      <c r="B853" s="7"/>
      <c r="C853" s="8"/>
      <c r="D853" s="9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>
      <c r="A854" s="4"/>
      <c r="B854" s="7"/>
      <c r="C854" s="8"/>
      <c r="D854" s="9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>
      <c r="A855" s="4"/>
      <c r="B855" s="7"/>
      <c r="C855" s="8"/>
      <c r="D855" s="9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>
      <c r="A856" s="4"/>
      <c r="B856" s="7"/>
      <c r="C856" s="8"/>
      <c r="D856" s="9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>
      <c r="A857" s="4"/>
      <c r="B857" s="7"/>
      <c r="C857" s="8"/>
      <c r="D857" s="9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>
      <c r="A858" s="4"/>
      <c r="B858" s="7"/>
      <c r="C858" s="8"/>
      <c r="D858" s="9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>
      <c r="A859" s="4"/>
      <c r="B859" s="7"/>
      <c r="C859" s="8"/>
      <c r="D859" s="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>
      <c r="A860" s="4"/>
      <c r="B860" s="7"/>
      <c r="C860" s="8"/>
      <c r="D860" s="9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>
      <c r="A861" s="4"/>
      <c r="B861" s="7"/>
      <c r="C861" s="8"/>
      <c r="D861" s="9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>
      <c r="A862" s="4"/>
      <c r="B862" s="7"/>
      <c r="C862" s="8"/>
      <c r="D862" s="9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>
      <c r="A863" s="4"/>
      <c r="B863" s="7"/>
      <c r="C863" s="8"/>
      <c r="D863" s="9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>
      <c r="A864" s="4"/>
      <c r="B864" s="7"/>
      <c r="C864" s="8"/>
      <c r="D864" s="9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>
      <c r="A865" s="4"/>
      <c r="B865" s="7"/>
      <c r="C865" s="8"/>
      <c r="D865" s="9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>
      <c r="A866" s="4"/>
      <c r="B866" s="7"/>
      <c r="C866" s="8"/>
      <c r="D866" s="9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>
      <c r="A867" s="4"/>
      <c r="B867" s="7"/>
      <c r="C867" s="8"/>
      <c r="D867" s="9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>
      <c r="A868" s="4"/>
      <c r="B868" s="7"/>
      <c r="C868" s="8"/>
      <c r="D868" s="9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>
      <c r="A869" s="4"/>
      <c r="B869" s="7"/>
      <c r="C869" s="8"/>
      <c r="D869" s="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>
      <c r="A870" s="4"/>
      <c r="B870" s="7"/>
      <c r="C870" s="8"/>
      <c r="D870" s="9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>
      <c r="A871" s="4"/>
      <c r="B871" s="7"/>
      <c r="C871" s="8"/>
      <c r="D871" s="9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>
      <c r="A872" s="4"/>
      <c r="B872" s="7"/>
      <c r="C872" s="8"/>
      <c r="D872" s="9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>
      <c r="A873" s="4"/>
      <c r="B873" s="7"/>
      <c r="C873" s="8"/>
      <c r="D873" s="9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>
      <c r="A874" s="4"/>
      <c r="B874" s="7"/>
      <c r="C874" s="8"/>
      <c r="D874" s="9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>
      <c r="A875" s="4"/>
      <c r="B875" s="7"/>
      <c r="C875" s="8"/>
      <c r="D875" s="9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>
      <c r="A876" s="4"/>
      <c r="B876" s="7"/>
      <c r="C876" s="8"/>
      <c r="D876" s="9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>
      <c r="A877" s="4"/>
      <c r="B877" s="7"/>
      <c r="C877" s="8"/>
      <c r="D877" s="9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>
      <c r="A878" s="4"/>
      <c r="B878" s="7"/>
      <c r="C878" s="8"/>
      <c r="D878" s="9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>
      <c r="A879" s="4"/>
      <c r="B879" s="7"/>
      <c r="C879" s="8"/>
      <c r="D879" s="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>
      <c r="A880" s="4"/>
      <c r="B880" s="7"/>
      <c r="C880" s="8"/>
      <c r="D880" s="9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>
      <c r="A881" s="4"/>
      <c r="B881" s="7"/>
      <c r="C881" s="8"/>
      <c r="D881" s="9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>
      <c r="A882" s="4"/>
      <c r="B882" s="7"/>
      <c r="C882" s="8"/>
      <c r="D882" s="9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>
      <c r="A883" s="4"/>
      <c r="B883" s="7"/>
      <c r="C883" s="8"/>
      <c r="D883" s="9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>
      <c r="A884" s="4"/>
      <c r="B884" s="7"/>
      <c r="C884" s="8"/>
      <c r="D884" s="9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>
      <c r="A885" s="4"/>
      <c r="B885" s="7"/>
      <c r="C885" s="8"/>
      <c r="D885" s="9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>
      <c r="A886" s="4"/>
      <c r="B886" s="7"/>
      <c r="C886" s="8"/>
      <c r="D886" s="9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>
      <c r="A887" s="4"/>
      <c r="B887" s="7"/>
      <c r="C887" s="8"/>
      <c r="D887" s="9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>
      <c r="A888" s="4"/>
      <c r="B888" s="7"/>
      <c r="C888" s="8"/>
      <c r="D888" s="9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>
      <c r="A889" s="4"/>
      <c r="B889" s="7"/>
      <c r="C889" s="8"/>
      <c r="D889" s="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>
      <c r="A890" s="4"/>
      <c r="B890" s="7"/>
      <c r="C890" s="8"/>
      <c r="D890" s="9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>
      <c r="A891" s="4"/>
      <c r="B891" s="7"/>
      <c r="C891" s="8"/>
      <c r="D891" s="9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>
      <c r="A892" s="4"/>
      <c r="B892" s="7"/>
      <c r="C892" s="8"/>
      <c r="D892" s="9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>
      <c r="A893" s="4"/>
      <c r="B893" s="7"/>
      <c r="C893" s="8"/>
      <c r="D893" s="9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>
      <c r="A894" s="4"/>
      <c r="B894" s="7"/>
      <c r="C894" s="8"/>
      <c r="D894" s="9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>
      <c r="A895" s="4"/>
      <c r="B895" s="7"/>
      <c r="C895" s="8"/>
      <c r="D895" s="9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>
      <c r="A896" s="4"/>
      <c r="B896" s="7"/>
      <c r="C896" s="8"/>
      <c r="D896" s="9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>
      <c r="A897" s="4"/>
      <c r="B897" s="7"/>
      <c r="C897" s="8"/>
      <c r="D897" s="9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>
      <c r="A898" s="4"/>
      <c r="B898" s="7"/>
      <c r="C898" s="8"/>
      <c r="D898" s="9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>
      <c r="A899" s="4"/>
      <c r="B899" s="7"/>
      <c r="C899" s="8"/>
      <c r="D899" s="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>
      <c r="A900" s="4"/>
      <c r="B900" s="7"/>
      <c r="C900" s="8"/>
      <c r="D900" s="9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>
      <c r="A901" s="4"/>
      <c r="B901" s="7"/>
      <c r="C901" s="8"/>
      <c r="D901" s="9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>
      <c r="A902" s="4"/>
      <c r="B902" s="7"/>
      <c r="C902" s="8"/>
      <c r="D902" s="9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>
      <c r="A903" s="4"/>
      <c r="B903" s="7"/>
      <c r="C903" s="8"/>
      <c r="D903" s="9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>
      <c r="A904" s="4"/>
      <c r="B904" s="7"/>
      <c r="C904" s="8"/>
      <c r="D904" s="9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>
      <c r="A905" s="4"/>
      <c r="B905" s="7"/>
      <c r="C905" s="8"/>
      <c r="D905" s="9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>
      <c r="A906" s="4"/>
      <c r="B906" s="7"/>
      <c r="C906" s="8"/>
      <c r="D906" s="9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>
      <c r="A907" s="4"/>
      <c r="B907" s="7"/>
      <c r="C907" s="8"/>
      <c r="D907" s="9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>
      <c r="A908" s="4"/>
      <c r="B908" s="7"/>
      <c r="C908" s="8"/>
      <c r="D908" s="9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>
      <c r="A909" s="4"/>
      <c r="B909" s="7"/>
      <c r="C909" s="8"/>
      <c r="D909" s="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>
      <c r="A910" s="4"/>
      <c r="B910" s="7"/>
      <c r="C910" s="8"/>
      <c r="D910" s="9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>
      <c r="A911" s="4"/>
      <c r="B911" s="7"/>
      <c r="C911" s="8"/>
      <c r="D911" s="9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>
      <c r="A912" s="4"/>
      <c r="B912" s="7"/>
      <c r="C912" s="8"/>
      <c r="D912" s="9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>
      <c r="A913" s="4"/>
      <c r="B913" s="7"/>
      <c r="C913" s="8"/>
      <c r="D913" s="9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>
      <c r="A914" s="4"/>
      <c r="B914" s="7"/>
      <c r="C914" s="8"/>
      <c r="D914" s="9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>
      <c r="A915" s="4"/>
      <c r="B915" s="7"/>
      <c r="C915" s="8"/>
      <c r="D915" s="9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>
      <c r="A916" s="4"/>
      <c r="B916" s="7"/>
      <c r="C916" s="8"/>
      <c r="D916" s="9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>
      <c r="A917" s="4"/>
      <c r="B917" s="7"/>
      <c r="C917" s="8"/>
      <c r="D917" s="9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>
      <c r="A918" s="4"/>
      <c r="B918" s="7"/>
      <c r="C918" s="8"/>
      <c r="D918" s="9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>
      <c r="A919" s="4"/>
      <c r="B919" s="7"/>
      <c r="C919" s="8"/>
      <c r="D919" s="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>
      <c r="A920" s="4"/>
      <c r="B920" s="7"/>
      <c r="C920" s="8"/>
      <c r="D920" s="9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>
      <c r="A921" s="4"/>
      <c r="B921" s="7"/>
      <c r="C921" s="8"/>
      <c r="D921" s="9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>
      <c r="A922" s="4"/>
      <c r="B922" s="7"/>
      <c r="C922" s="8"/>
      <c r="D922" s="9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>
      <c r="A923" s="4"/>
      <c r="B923" s="7"/>
      <c r="C923" s="8"/>
      <c r="D923" s="9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>
      <c r="A924" s="4"/>
      <c r="B924" s="7"/>
      <c r="C924" s="8"/>
      <c r="D924" s="9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>
      <c r="A925" s="4"/>
      <c r="B925" s="7"/>
      <c r="C925" s="8"/>
      <c r="D925" s="9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>
      <c r="A926" s="4"/>
      <c r="B926" s="7"/>
      <c r="C926" s="8"/>
      <c r="D926" s="9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>
      <c r="A927" s="4"/>
      <c r="B927" s="7"/>
      <c r="C927" s="8"/>
      <c r="D927" s="9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>
      <c r="A928" s="4"/>
      <c r="B928" s="7"/>
      <c r="C928" s="8"/>
      <c r="D928" s="9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>
      <c r="A929" s="4"/>
      <c r="B929" s="7"/>
      <c r="C929" s="8"/>
      <c r="D929" s="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>
      <c r="A930" s="4"/>
      <c r="B930" s="7"/>
      <c r="C930" s="8"/>
      <c r="D930" s="9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>
      <c r="A931" s="4"/>
      <c r="B931" s="7"/>
      <c r="C931" s="8"/>
      <c r="D931" s="9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>
      <c r="A932" s="4"/>
      <c r="B932" s="7"/>
      <c r="C932" s="8"/>
      <c r="D932" s="9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>
      <c r="A933" s="4"/>
      <c r="B933" s="7"/>
      <c r="C933" s="8"/>
      <c r="D933" s="9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>
      <c r="A934" s="4"/>
      <c r="B934" s="7"/>
      <c r="C934" s="8"/>
      <c r="D934" s="9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>
      <c r="A935" s="4"/>
      <c r="B935" s="7"/>
      <c r="C935" s="8"/>
      <c r="D935" s="9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>
      <c r="A936" s="4"/>
      <c r="B936" s="7"/>
      <c r="C936" s="8"/>
      <c r="D936" s="9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>
      <c r="A937" s="4"/>
      <c r="B937" s="7"/>
      <c r="C937" s="8"/>
      <c r="D937" s="9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>
      <c r="A938" s="4"/>
      <c r="B938" s="7"/>
      <c r="C938" s="8"/>
      <c r="D938" s="9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>
      <c r="A939" s="4"/>
      <c r="B939" s="7"/>
      <c r="C939" s="8"/>
      <c r="D939" s="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>
      <c r="A940" s="4"/>
      <c r="B940" s="7"/>
      <c r="C940" s="8"/>
      <c r="D940" s="9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>
      <c r="A941" s="4"/>
      <c r="B941" s="7"/>
      <c r="C941" s="8"/>
      <c r="D941" s="9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>
      <c r="A942" s="4"/>
      <c r="B942" s="7"/>
      <c r="C942" s="8"/>
      <c r="D942" s="9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>
      <c r="A943" s="4"/>
      <c r="B943" s="7"/>
      <c r="C943" s="8"/>
      <c r="D943" s="9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>
      <c r="A944" s="4"/>
      <c r="B944" s="7"/>
      <c r="C944" s="8"/>
      <c r="D944" s="9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>
      <c r="A945" s="4"/>
      <c r="B945" s="7"/>
      <c r="C945" s="8"/>
      <c r="D945" s="9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>
      <c r="A946" s="4"/>
      <c r="B946" s="7"/>
      <c r="C946" s="8"/>
      <c r="D946" s="9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>
      <c r="A947" s="4"/>
      <c r="B947" s="7"/>
      <c r="C947" s="8"/>
      <c r="D947" s="9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>
      <c r="A948" s="4"/>
      <c r="B948" s="7"/>
      <c r="C948" s="8"/>
      <c r="D948" s="9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>
      <c r="A949" s="4"/>
      <c r="B949" s="7"/>
      <c r="C949" s="8"/>
      <c r="D949" s="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>
      <c r="A950" s="4"/>
      <c r="B950" s="7"/>
      <c r="C950" s="8"/>
      <c r="D950" s="9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>
      <c r="A951" s="4"/>
      <c r="B951" s="7"/>
      <c r="C951" s="8"/>
      <c r="D951" s="9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>
      <c r="A952" s="4"/>
      <c r="B952" s="7"/>
      <c r="C952" s="8"/>
      <c r="D952" s="9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>
      <c r="A953" s="4"/>
      <c r="B953" s="7"/>
      <c r="C953" s="8"/>
      <c r="D953" s="9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>
      <c r="A954" s="4"/>
      <c r="B954" s="7"/>
      <c r="C954" s="8"/>
      <c r="D954" s="9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>
      <c r="A955" s="4"/>
      <c r="B955" s="7"/>
      <c r="C955" s="8"/>
      <c r="D955" s="9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>
      <c r="A956" s="4"/>
      <c r="B956" s="7"/>
      <c r="C956" s="8"/>
      <c r="D956" s="9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>
      <c r="A957" s="4"/>
      <c r="B957" s="7"/>
      <c r="C957" s="8"/>
      <c r="D957" s="9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>
      <c r="A958" s="4"/>
      <c r="B958" s="7"/>
      <c r="C958" s="8"/>
      <c r="D958" s="9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>
      <c r="A959" s="4"/>
      <c r="B959" s="7"/>
      <c r="C959" s="8"/>
      <c r="D959" s="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>
      <c r="A960" s="4"/>
      <c r="B960" s="7"/>
      <c r="C960" s="8"/>
      <c r="D960" s="9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>
      <c r="A961" s="4"/>
      <c r="B961" s="7"/>
      <c r="C961" s="8"/>
      <c r="D961" s="9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>
      <c r="A962" s="4"/>
      <c r="B962" s="7"/>
      <c r="C962" s="8"/>
      <c r="D962" s="9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>
      <c r="A963" s="4"/>
      <c r="B963" s="7"/>
      <c r="C963" s="8"/>
      <c r="D963" s="9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>
      <c r="A964" s="4"/>
      <c r="B964" s="7"/>
      <c r="C964" s="8"/>
      <c r="D964" s="9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>
      <c r="A965" s="4"/>
      <c r="B965" s="7"/>
      <c r="C965" s="8"/>
      <c r="D965" s="9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>
      <c r="A966" s="4"/>
      <c r="B966" s="7"/>
      <c r="C966" s="8"/>
      <c r="D966" s="9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>
      <c r="A967" s="4"/>
      <c r="B967" s="7"/>
      <c r="C967" s="8"/>
      <c r="D967" s="9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>
      <c r="A968" s="4"/>
      <c r="B968" s="7"/>
      <c r="C968" s="8"/>
      <c r="D968" s="9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>
      <c r="A969" s="4"/>
      <c r="B969" s="7"/>
      <c r="C969" s="8"/>
      <c r="D969" s="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>
      <c r="A970" s="4"/>
      <c r="B970" s="7"/>
      <c r="C970" s="8"/>
      <c r="D970" s="9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>
      <c r="A971" s="4"/>
      <c r="B971" s="7"/>
      <c r="C971" s="8"/>
      <c r="D971" s="9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>
      <c r="A972" s="4"/>
      <c r="B972" s="7"/>
      <c r="C972" s="8"/>
      <c r="D972" s="9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>
      <c r="A973" s="4"/>
      <c r="B973" s="7"/>
      <c r="C973" s="8"/>
      <c r="D973" s="9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>
      <c r="A974" s="4"/>
      <c r="B974" s="7"/>
      <c r="C974" s="8"/>
      <c r="D974" s="9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>
      <c r="A975" s="4"/>
      <c r="B975" s="7"/>
      <c r="C975" s="8"/>
      <c r="D975" s="9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>
      <c r="A976" s="4"/>
      <c r="B976" s="7"/>
      <c r="C976" s="8"/>
      <c r="D976" s="9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>
      <c r="A977" s="4"/>
      <c r="B977" s="7"/>
      <c r="C977" s="8"/>
      <c r="D977" s="9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>
      <c r="A978" s="4"/>
      <c r="B978" s="7"/>
      <c r="C978" s="8"/>
      <c r="D978" s="9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>
      <c r="A979" s="4"/>
      <c r="B979" s="7"/>
      <c r="C979" s="8"/>
      <c r="D979" s="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>
      <c r="A980" s="4"/>
      <c r="B980" s="7"/>
      <c r="C980" s="8"/>
      <c r="D980" s="9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>
      <c r="A981" s="4"/>
      <c r="B981" s="7"/>
      <c r="C981" s="8"/>
      <c r="D981" s="9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>
      <c r="A982" s="4"/>
      <c r="B982" s="7"/>
      <c r="C982" s="8"/>
      <c r="D982" s="9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>
      <c r="A983" s="4"/>
      <c r="B983" s="7"/>
      <c r="C983" s="8"/>
      <c r="D983" s="9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>
      <c r="A984" s="4"/>
      <c r="B984" s="7"/>
      <c r="C984" s="8"/>
      <c r="D984" s="9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>
      <c r="A985" s="4"/>
      <c r="B985" s="7"/>
      <c r="C985" s="8"/>
      <c r="D985" s="9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>
      <c r="A986" s="4"/>
      <c r="B986" s="7"/>
      <c r="C986" s="8"/>
      <c r="D986" s="9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>
      <c r="A987" s="4"/>
      <c r="B987" s="7"/>
      <c r="C987" s="8"/>
      <c r="D987" s="9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>
      <c r="A988" s="4"/>
      <c r="B988" s="7"/>
      <c r="C988" s="8"/>
      <c r="D988" s="9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>
      <c r="A989" s="4"/>
      <c r="B989" s="7"/>
      <c r="C989" s="8"/>
      <c r="D989" s="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>
      <c r="A990" s="4"/>
      <c r="B990" s="7"/>
      <c r="C990" s="8"/>
      <c r="D990" s="9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>
      <c r="A991" s="4"/>
      <c r="B991" s="7"/>
      <c r="C991" s="8"/>
      <c r="D991" s="9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>
      <c r="A992" s="4"/>
      <c r="B992" s="7"/>
      <c r="C992" s="8"/>
      <c r="D992" s="9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>
      <c r="A993" s="4"/>
      <c r="B993" s="7"/>
      <c r="C993" s="8"/>
      <c r="D993" s="9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>
      <c r="A994" s="4"/>
      <c r="B994" s="7"/>
      <c r="C994" s="8"/>
      <c r="D994" s="9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>
      <c r="A995" s="4"/>
      <c r="B995" s="7"/>
      <c r="C995" s="8"/>
      <c r="D995" s="9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>
      <c r="A996" s="4"/>
      <c r="B996" s="7"/>
      <c r="C996" s="8"/>
      <c r="D996" s="9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>
      <c r="A997" s="4"/>
      <c r="B997" s="7"/>
      <c r="C997" s="8"/>
      <c r="D997" s="9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>
      <c r="A998" s="4"/>
      <c r="B998" s="7"/>
      <c r="C998" s="8"/>
      <c r="D998" s="9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>
      <c r="A999" s="4"/>
      <c r="B999" s="7"/>
      <c r="C999" s="8"/>
      <c r="D999" s="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>
      <c r="A1000" s="4"/>
      <c r="B1000" s="7"/>
      <c r="C1000" s="8"/>
      <c r="D1000" s="9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  <row r="1001">
      <c r="A1001" s="4"/>
      <c r="B1001" s="7"/>
      <c r="C1001" s="8"/>
      <c r="D1001" s="9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</row>
    <row r="1002">
      <c r="A1002" s="4"/>
      <c r="B1002" s="7"/>
      <c r="C1002" s="8"/>
      <c r="D1002" s="9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</row>
    <row r="1003">
      <c r="A1003" s="4"/>
      <c r="B1003" s="7"/>
      <c r="C1003" s="8"/>
      <c r="D1003" s="9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</row>
    <row r="1004">
      <c r="A1004" s="4"/>
      <c r="B1004" s="7"/>
      <c r="C1004" s="8"/>
      <c r="D1004" s="9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</row>
    <row r="1005">
      <c r="A1005" s="4"/>
      <c r="B1005" s="7"/>
      <c r="C1005" s="8"/>
      <c r="D1005" s="9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</row>
    <row r="1006">
      <c r="A1006" s="4"/>
      <c r="B1006" s="7"/>
      <c r="C1006" s="8"/>
      <c r="D1006" s="9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</row>
    <row r="1007">
      <c r="A1007" s="4"/>
      <c r="B1007" s="7"/>
      <c r="C1007" s="8"/>
      <c r="D1007" s="9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</row>
    <row r="1008">
      <c r="A1008" s="4"/>
      <c r="B1008" s="7"/>
      <c r="C1008" s="8"/>
      <c r="D1008" s="9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</row>
    <row r="1009">
      <c r="A1009" s="4"/>
      <c r="B1009" s="7"/>
      <c r="C1009" s="8"/>
      <c r="D1009" s="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</row>
    <row r="1010">
      <c r="A1010" s="4"/>
      <c r="B1010" s="7"/>
      <c r="C1010" s="8"/>
      <c r="D1010" s="9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</row>
    <row r="1011">
      <c r="A1011" s="4"/>
      <c r="B1011" s="7"/>
      <c r="C1011" s="8"/>
      <c r="D1011" s="9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</row>
    <row r="1012">
      <c r="A1012" s="4"/>
      <c r="B1012" s="7"/>
      <c r="C1012" s="8"/>
      <c r="D1012" s="9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</row>
    <row r="1013">
      <c r="A1013" s="4"/>
      <c r="B1013" s="7"/>
      <c r="C1013" s="8"/>
      <c r="D1013" s="9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</row>
    <row r="1014">
      <c r="A1014" s="4"/>
      <c r="B1014" s="7"/>
      <c r="C1014" s="8"/>
      <c r="D1014" s="9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</row>
    <row r="1015">
      <c r="A1015" s="4"/>
      <c r="B1015" s="7"/>
      <c r="C1015" s="8"/>
      <c r="D1015" s="9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</row>
    <row r="1016">
      <c r="A1016" s="4"/>
      <c r="B1016" s="7"/>
      <c r="C1016" s="8"/>
      <c r="D1016" s="9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</row>
    <row r="1017">
      <c r="A1017" s="4"/>
      <c r="B1017" s="7"/>
      <c r="C1017" s="8"/>
      <c r="D1017" s="9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</row>
    <row r="1018">
      <c r="A1018" s="4"/>
      <c r="B1018" s="7"/>
      <c r="C1018" s="8"/>
      <c r="D1018" s="9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</row>
    <row r="1019">
      <c r="A1019" s="4"/>
      <c r="B1019" s="7"/>
      <c r="C1019" s="8"/>
      <c r="D1019" s="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</row>
    <row r="1020">
      <c r="A1020" s="4"/>
      <c r="B1020" s="7"/>
      <c r="C1020" s="8"/>
      <c r="D1020" s="9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</row>
    <row r="1021">
      <c r="A1021" s="4"/>
      <c r="B1021" s="7"/>
      <c r="C1021" s="8"/>
      <c r="D1021" s="9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</row>
    <row r="1022">
      <c r="A1022" s="4"/>
      <c r="B1022" s="7"/>
      <c r="C1022" s="8"/>
      <c r="D1022" s="9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</row>
    <row r="1023">
      <c r="A1023" s="4"/>
      <c r="B1023" s="7"/>
      <c r="C1023" s="8"/>
      <c r="D1023" s="9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</row>
    <row r="1024">
      <c r="A1024" s="4"/>
      <c r="B1024" s="7"/>
      <c r="C1024" s="8"/>
      <c r="D1024" s="9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</row>
    <row r="1025">
      <c r="A1025" s="4"/>
      <c r="B1025" s="7"/>
      <c r="C1025" s="8"/>
      <c r="D1025" s="9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</row>
    <row r="1026">
      <c r="A1026" s="4"/>
      <c r="B1026" s="7"/>
      <c r="C1026" s="8"/>
      <c r="D1026" s="9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</row>
    <row r="1027">
      <c r="A1027" s="4"/>
      <c r="B1027" s="7"/>
      <c r="C1027" s="8"/>
      <c r="D1027" s="9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</row>
    <row r="1028">
      <c r="A1028" s="4"/>
      <c r="B1028" s="7"/>
      <c r="C1028" s="8"/>
      <c r="D1028" s="9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</row>
    <row r="1029">
      <c r="A1029" s="4"/>
      <c r="B1029" s="7"/>
      <c r="C1029" s="8"/>
      <c r="D1029" s="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>
      <c r="A1030" s="4"/>
      <c r="B1030" s="7"/>
      <c r="C1030" s="8"/>
      <c r="D1030" s="9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</row>
    <row r="1031">
      <c r="A1031" s="4"/>
      <c r="B1031" s="7"/>
      <c r="C1031" s="8"/>
      <c r="D1031" s="9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</row>
    <row r="1032">
      <c r="A1032" s="4"/>
      <c r="B1032" s="7"/>
      <c r="C1032" s="8"/>
      <c r="D1032" s="9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</row>
    <row r="1033">
      <c r="A1033" s="4"/>
      <c r="B1033" s="7"/>
      <c r="C1033" s="8"/>
      <c r="D1033" s="9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</row>
    <row r="1034">
      <c r="A1034" s="4"/>
      <c r="B1034" s="7"/>
      <c r="C1034" s="8"/>
      <c r="D1034" s="9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</row>
    <row r="1035">
      <c r="A1035" s="4"/>
      <c r="B1035" s="7"/>
      <c r="C1035" s="8"/>
      <c r="D1035" s="9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</row>
    <row r="1036">
      <c r="A1036" s="4"/>
      <c r="B1036" s="7"/>
      <c r="C1036" s="8"/>
      <c r="D1036" s="9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</row>
    <row r="1037">
      <c r="A1037" s="4"/>
      <c r="B1037" s="7"/>
      <c r="C1037" s="8"/>
      <c r="D1037" s="9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</row>
    <row r="1038">
      <c r="A1038" s="4"/>
      <c r="B1038" s="7"/>
      <c r="C1038" s="8"/>
      <c r="D1038" s="9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</row>
    <row r="1039">
      <c r="A1039" s="4"/>
      <c r="B1039" s="7"/>
      <c r="C1039" s="8"/>
      <c r="D1039" s="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</row>
    <row r="1040">
      <c r="A1040" s="4"/>
      <c r="B1040" s="7"/>
      <c r="C1040" s="8"/>
      <c r="D1040" s="9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</row>
    <row r="1041">
      <c r="A1041" s="4"/>
      <c r="B1041" s="7"/>
      <c r="C1041" s="8"/>
      <c r="D1041" s="9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</row>
    <row r="1042">
      <c r="A1042" s="4"/>
      <c r="B1042" s="7"/>
      <c r="C1042" s="8"/>
      <c r="D1042" s="9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</row>
    <row r="1043">
      <c r="A1043" s="4"/>
      <c r="B1043" s="7"/>
      <c r="C1043" s="8"/>
      <c r="D1043" s="9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</row>
    <row r="1044">
      <c r="A1044" s="4"/>
      <c r="B1044" s="7"/>
      <c r="C1044" s="8"/>
      <c r="D1044" s="9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</row>
    <row r="1045">
      <c r="A1045" s="4"/>
      <c r="B1045" s="7"/>
      <c r="C1045" s="8"/>
      <c r="D1045" s="9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</row>
    <row r="1046">
      <c r="A1046" s="4"/>
      <c r="B1046" s="7"/>
      <c r="C1046" s="8"/>
      <c r="D1046" s="9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</row>
    <row r="1047">
      <c r="A1047" s="4"/>
      <c r="B1047" s="7"/>
      <c r="C1047" s="8"/>
      <c r="D1047" s="9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</row>
    <row r="1048">
      <c r="A1048" s="4"/>
      <c r="B1048" s="7"/>
      <c r="C1048" s="8"/>
      <c r="D1048" s="9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</row>
    <row r="1049">
      <c r="A1049" s="4"/>
      <c r="B1049" s="7"/>
      <c r="C1049" s="8"/>
      <c r="D1049" s="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</row>
    <row r="1050">
      <c r="A1050" s="4"/>
      <c r="B1050" s="7"/>
      <c r="C1050" s="8"/>
      <c r="D1050" s="9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</row>
    <row r="1051">
      <c r="A1051" s="4"/>
      <c r="B1051" s="7"/>
      <c r="C1051" s="8"/>
      <c r="D1051" s="9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</row>
    <row r="1052">
      <c r="A1052" s="4"/>
      <c r="B1052" s="7"/>
      <c r="C1052" s="8"/>
      <c r="D1052" s="9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</row>
    <row r="1053">
      <c r="A1053" s="4"/>
      <c r="B1053" s="7"/>
      <c r="C1053" s="8"/>
      <c r="D1053" s="9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</row>
    <row r="1054">
      <c r="A1054" s="4"/>
      <c r="B1054" s="7"/>
      <c r="C1054" s="8"/>
      <c r="D1054" s="9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</row>
    <row r="1055">
      <c r="A1055" s="4"/>
      <c r="B1055" s="7"/>
      <c r="C1055" s="8"/>
      <c r="D1055" s="9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</row>
    <row r="1056">
      <c r="A1056" s="4"/>
      <c r="B1056" s="7"/>
      <c r="C1056" s="8"/>
      <c r="D1056" s="9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</row>
    <row r="1057">
      <c r="A1057" s="4"/>
      <c r="B1057" s="7"/>
      <c r="C1057" s="8"/>
      <c r="D1057" s="9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</row>
    <row r="1058">
      <c r="A1058" s="4"/>
      <c r="B1058" s="7"/>
      <c r="C1058" s="8"/>
      <c r="D1058" s="9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</row>
    <row r="1059">
      <c r="A1059" s="4"/>
      <c r="B1059" s="7"/>
      <c r="C1059" s="8"/>
      <c r="D1059" s="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</row>
    <row r="1060">
      <c r="A1060" s="4"/>
      <c r="B1060" s="7"/>
      <c r="C1060" s="8"/>
      <c r="D1060" s="9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</row>
    <row r="1061">
      <c r="A1061" s="4"/>
      <c r="B1061" s="7"/>
      <c r="C1061" s="8"/>
      <c r="D1061" s="9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</row>
    <row r="1062">
      <c r="A1062" s="4"/>
      <c r="B1062" s="7"/>
      <c r="C1062" s="8"/>
      <c r="D1062" s="9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</row>
    <row r="1063">
      <c r="A1063" s="4"/>
      <c r="B1063" s="7"/>
      <c r="C1063" s="8"/>
      <c r="D1063" s="9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</row>
    <row r="1064">
      <c r="A1064" s="4"/>
      <c r="B1064" s="7"/>
      <c r="C1064" s="8"/>
      <c r="D1064" s="9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</row>
    <row r="1065">
      <c r="A1065" s="4"/>
      <c r="B1065" s="7"/>
      <c r="C1065" s="8"/>
      <c r="D1065" s="9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</row>
    <row r="1066">
      <c r="A1066" s="4"/>
      <c r="B1066" s="7"/>
      <c r="C1066" s="8"/>
      <c r="D1066" s="9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</row>
    <row r="1067">
      <c r="A1067" s="4"/>
      <c r="B1067" s="7"/>
      <c r="C1067" s="8"/>
      <c r="D1067" s="9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</row>
    <row r="1068">
      <c r="A1068" s="4"/>
      <c r="B1068" s="7"/>
      <c r="C1068" s="8"/>
      <c r="D1068" s="9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</row>
    <row r="1069">
      <c r="A1069" s="4"/>
      <c r="B1069" s="7"/>
      <c r="C1069" s="8"/>
      <c r="D1069" s="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</row>
    <row r="1070">
      <c r="A1070" s="4"/>
      <c r="B1070" s="7"/>
      <c r="C1070" s="8"/>
      <c r="D1070" s="9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</row>
    <row r="1071">
      <c r="A1071" s="4"/>
      <c r="B1071" s="7"/>
      <c r="C1071" s="8"/>
      <c r="D1071" s="9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</row>
    <row r="1072">
      <c r="A1072" s="4"/>
      <c r="B1072" s="7"/>
      <c r="C1072" s="8"/>
      <c r="D1072" s="9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</row>
    <row r="1073">
      <c r="A1073" s="4"/>
      <c r="B1073" s="7"/>
      <c r="C1073" s="8"/>
      <c r="D1073" s="9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</row>
    <row r="1074">
      <c r="A1074" s="4"/>
      <c r="B1074" s="7"/>
      <c r="C1074" s="8"/>
      <c r="D1074" s="9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</row>
    <row r="1075">
      <c r="A1075" s="4"/>
      <c r="B1075" s="7"/>
      <c r="C1075" s="8"/>
      <c r="D1075" s="9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</row>
    <row r="1076">
      <c r="A1076" s="4"/>
      <c r="B1076" s="7"/>
      <c r="C1076" s="8"/>
      <c r="D1076" s="9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</row>
    <row r="1077">
      <c r="A1077" s="4"/>
      <c r="B1077" s="7"/>
      <c r="C1077" s="8"/>
      <c r="D1077" s="9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</row>
    <row r="1078">
      <c r="A1078" s="4"/>
      <c r="B1078" s="7"/>
      <c r="C1078" s="8"/>
      <c r="D1078" s="9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</row>
    <row r="1079">
      <c r="A1079" s="4"/>
      <c r="B1079" s="7"/>
      <c r="C1079" s="8"/>
      <c r="D1079" s="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</row>
    <row r="1080">
      <c r="A1080" s="4"/>
      <c r="B1080" s="7"/>
      <c r="C1080" s="8"/>
      <c r="D1080" s="9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</row>
    <row r="1081">
      <c r="A1081" s="4"/>
      <c r="B1081" s="7"/>
      <c r="C1081" s="8"/>
      <c r="D1081" s="9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</row>
    <row r="1082">
      <c r="A1082" s="4"/>
      <c r="B1082" s="7"/>
      <c r="C1082" s="8"/>
      <c r="D1082" s="9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</row>
    <row r="1083">
      <c r="A1083" s="4"/>
      <c r="B1083" s="7"/>
      <c r="C1083" s="8"/>
      <c r="D1083" s="9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</row>
    <row r="1084">
      <c r="A1084" s="4"/>
      <c r="B1084" s="7"/>
      <c r="C1084" s="8"/>
      <c r="D1084" s="9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</row>
    <row r="1085">
      <c r="A1085" s="4"/>
      <c r="B1085" s="7"/>
      <c r="C1085" s="8"/>
      <c r="D1085" s="9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</row>
    <row r="1086">
      <c r="A1086" s="4"/>
      <c r="B1086" s="7"/>
      <c r="C1086" s="8"/>
      <c r="D1086" s="9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</row>
    <row r="1087">
      <c r="A1087" s="4"/>
      <c r="B1087" s="7"/>
      <c r="C1087" s="8"/>
      <c r="D1087" s="9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</row>
    <row r="1088">
      <c r="A1088" s="4"/>
      <c r="B1088" s="7"/>
      <c r="C1088" s="8"/>
      <c r="D1088" s="9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</row>
    <row r="1089">
      <c r="A1089" s="4"/>
      <c r="B1089" s="7"/>
      <c r="C1089" s="8"/>
      <c r="D1089" s="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</row>
    <row r="1090">
      <c r="A1090" s="4"/>
      <c r="B1090" s="7"/>
      <c r="C1090" s="8"/>
      <c r="D1090" s="9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</row>
    <row r="1091">
      <c r="A1091" s="4"/>
      <c r="B1091" s="7"/>
      <c r="C1091" s="8"/>
      <c r="D1091" s="9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</row>
    <row r="1092">
      <c r="A1092" s="4"/>
      <c r="B1092" s="7"/>
      <c r="C1092" s="8"/>
      <c r="D1092" s="9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</row>
    <row r="1093">
      <c r="A1093" s="4"/>
      <c r="B1093" s="7"/>
      <c r="C1093" s="8"/>
      <c r="D1093" s="9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</row>
  </sheetData>
  <mergeCells count="1">
    <mergeCell ref="A14:A19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</sheetPr>
  <sheetViews>
    <sheetView workbookViewId="0"/>
  </sheetViews>
  <sheetFormatPr customHeight="1" defaultColWidth="12.63" defaultRowHeight="15.75"/>
  <cols>
    <col customWidth="1" min="1" max="1" width="19.0"/>
    <col customWidth="1" min="2" max="2" width="12.13"/>
    <col customWidth="1" min="3" max="3" width="19.0"/>
    <col customWidth="1" min="4" max="4" width="14.88"/>
    <col customWidth="1" min="5" max="5" width="31.75"/>
    <col customWidth="1" min="6" max="6" width="47.5"/>
    <col customWidth="1" min="7" max="7" width="21.75"/>
    <col customWidth="1" min="8" max="8" width="19.0"/>
    <col customWidth="1" min="9" max="9" width="18.5"/>
    <col customWidth="1" min="10" max="10" width="34.13"/>
    <col customWidth="1" min="13" max="13" width="15.88"/>
  </cols>
  <sheetData>
    <row r="1" ht="28.5" customHeight="1">
      <c r="A1" s="210" t="s">
        <v>348</v>
      </c>
      <c r="B1" s="210" t="s">
        <v>349</v>
      </c>
      <c r="C1" s="211" t="s">
        <v>350</v>
      </c>
      <c r="D1" s="211" t="s">
        <v>351</v>
      </c>
      <c r="E1" s="212" t="s">
        <v>352</v>
      </c>
      <c r="F1" s="210" t="s">
        <v>353</v>
      </c>
      <c r="G1" s="210" t="s">
        <v>354</v>
      </c>
      <c r="H1" s="210" t="s">
        <v>355</v>
      </c>
      <c r="I1" s="210" t="s">
        <v>356</v>
      </c>
      <c r="J1" s="210" t="s">
        <v>235</v>
      </c>
      <c r="K1" s="213" t="s">
        <v>357</v>
      </c>
      <c r="L1" s="213" t="s">
        <v>358</v>
      </c>
      <c r="M1" s="211" t="s">
        <v>359</v>
      </c>
      <c r="N1" s="211" t="s">
        <v>360</v>
      </c>
      <c r="O1" s="211" t="s">
        <v>361</v>
      </c>
      <c r="P1" s="214" t="s">
        <v>362</v>
      </c>
      <c r="Q1" s="211" t="s">
        <v>363</v>
      </c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</row>
    <row r="2">
      <c r="A2" s="13"/>
      <c r="B2" s="11"/>
      <c r="C2" s="11"/>
      <c r="D2" s="13"/>
      <c r="E2" s="13"/>
      <c r="F2" s="13"/>
      <c r="G2" s="13"/>
      <c r="H2" s="13"/>
      <c r="I2" s="13"/>
      <c r="J2" s="216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>
      <c r="A3" s="13"/>
      <c r="B3" s="11"/>
      <c r="C3" s="11"/>
      <c r="D3" s="13"/>
      <c r="E3" s="13"/>
      <c r="F3" s="13"/>
      <c r="G3" s="13"/>
      <c r="H3" s="13"/>
      <c r="I3" s="13"/>
      <c r="J3" s="1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>
      <c r="A4" s="13"/>
      <c r="B4" s="11"/>
      <c r="C4" s="11"/>
      <c r="D4" s="13"/>
      <c r="E4" s="13"/>
      <c r="F4" s="13"/>
      <c r="G4" s="13"/>
      <c r="H4" s="13"/>
      <c r="I4" s="13"/>
      <c r="J4" s="1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>
      <c r="A5" s="217"/>
      <c r="B5" s="11"/>
      <c r="C5" s="218"/>
      <c r="D5" s="217"/>
      <c r="E5" s="219"/>
      <c r="F5" s="217"/>
      <c r="G5" s="217"/>
      <c r="H5" s="217"/>
      <c r="I5" s="217"/>
      <c r="J5" s="217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</row>
    <row r="6">
      <c r="A6" s="13"/>
      <c r="B6" s="11"/>
      <c r="C6" s="11"/>
      <c r="D6" s="13"/>
      <c r="E6" s="13"/>
      <c r="F6" s="13"/>
      <c r="G6" s="13"/>
      <c r="H6" s="13"/>
      <c r="I6" s="13"/>
      <c r="J6" s="1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>
      <c r="A7" s="13"/>
      <c r="B7" s="11"/>
      <c r="C7" s="11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>
      <c r="A8" s="13"/>
      <c r="B8" s="11"/>
      <c r="C8" s="11"/>
      <c r="D8" s="13"/>
      <c r="E8" s="13"/>
      <c r="F8" s="13"/>
      <c r="G8" s="13"/>
      <c r="H8" s="13"/>
      <c r="I8" s="13"/>
      <c r="J8" s="1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>
      <c r="A9" s="13"/>
      <c r="B9" s="11"/>
      <c r="C9" s="11"/>
      <c r="D9" s="13"/>
      <c r="E9" s="13"/>
      <c r="F9" s="13"/>
      <c r="G9" s="13"/>
      <c r="H9" s="13"/>
      <c r="I9" s="13"/>
      <c r="J9" s="1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>
      <c r="A10" s="13"/>
      <c r="B10" s="11"/>
      <c r="C10" s="11"/>
      <c r="D10" s="13"/>
      <c r="E10" s="13"/>
      <c r="F10" s="13"/>
      <c r="G10" s="13"/>
      <c r="H10" s="13"/>
      <c r="I10" s="13"/>
      <c r="J10" s="1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>
      <c r="A11" s="13"/>
      <c r="B11" s="11"/>
      <c r="C11" s="11"/>
      <c r="D11" s="13"/>
      <c r="E11" s="13"/>
      <c r="F11" s="13"/>
      <c r="G11" s="13"/>
      <c r="H11" s="13"/>
      <c r="I11" s="13"/>
      <c r="J11" s="1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>
      <c r="A12" s="217"/>
      <c r="B12" s="11"/>
      <c r="C12" s="218"/>
      <c r="D12" s="217"/>
      <c r="E12" s="219"/>
      <c r="F12" s="217"/>
      <c r="G12" s="217"/>
      <c r="H12" s="217"/>
      <c r="I12" s="217"/>
      <c r="J12" s="217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</row>
    <row r="13">
      <c r="A13" s="13"/>
      <c r="B13" s="11"/>
      <c r="C13" s="11"/>
      <c r="D13" s="13"/>
      <c r="E13" s="13"/>
      <c r="F13" s="13"/>
      <c r="G13" s="13"/>
      <c r="H13" s="13"/>
      <c r="I13" s="13"/>
      <c r="J13" s="1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>
      <c r="A14" s="13"/>
      <c r="B14" s="11"/>
      <c r="C14" s="11"/>
      <c r="D14" s="13"/>
      <c r="E14" s="13"/>
      <c r="F14" s="13"/>
      <c r="G14" s="13"/>
      <c r="H14" s="13"/>
      <c r="I14" s="13"/>
      <c r="J14" s="1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>
      <c r="A15" s="13"/>
      <c r="B15" s="11"/>
      <c r="C15" s="11"/>
      <c r="D15" s="13"/>
      <c r="E15" s="13"/>
      <c r="F15" s="13"/>
      <c r="G15" s="13"/>
      <c r="H15" s="13"/>
      <c r="I15" s="13"/>
      <c r="J15" s="1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>
      <c r="A16" s="13"/>
      <c r="B16" s="11"/>
      <c r="C16" s="11"/>
      <c r="D16" s="13"/>
      <c r="E16" s="13"/>
      <c r="F16" s="13"/>
      <c r="G16" s="13"/>
      <c r="H16" s="13"/>
      <c r="I16" s="13"/>
      <c r="J16" s="1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>
      <c r="A17" s="13"/>
      <c r="B17" s="11"/>
      <c r="C17" s="11"/>
      <c r="D17" s="13"/>
      <c r="E17" s="13"/>
      <c r="F17" s="13"/>
      <c r="G17" s="13"/>
      <c r="H17" s="13"/>
      <c r="I17" s="13"/>
      <c r="J17" s="1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>
      <c r="A18" s="13"/>
      <c r="B18" s="11"/>
      <c r="C18" s="11"/>
      <c r="D18" s="13"/>
      <c r="E18" s="13"/>
      <c r="F18" s="13"/>
      <c r="G18" s="13"/>
      <c r="H18" s="13"/>
      <c r="I18" s="13"/>
      <c r="J18" s="1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>
      <c r="A19" s="13"/>
      <c r="B19" s="11"/>
      <c r="C19" s="11"/>
      <c r="D19" s="13"/>
      <c r="E19" s="13"/>
      <c r="F19" s="13"/>
      <c r="G19" s="13"/>
      <c r="H19" s="13"/>
      <c r="I19" s="13"/>
      <c r="J19" s="1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>
      <c r="A20" s="217"/>
      <c r="B20" s="11"/>
      <c r="C20" s="218"/>
      <c r="D20" s="217"/>
      <c r="E20" s="219"/>
      <c r="F20" s="217"/>
      <c r="G20" s="217"/>
      <c r="H20" s="217"/>
      <c r="I20" s="217"/>
      <c r="J20" s="217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</row>
    <row r="21">
      <c r="A21" s="13"/>
      <c r="B21" s="11"/>
      <c r="C21" s="8"/>
      <c r="D21" s="4"/>
      <c r="E21" s="4"/>
      <c r="F21" s="4"/>
      <c r="G21" s="13"/>
      <c r="H21" s="13"/>
      <c r="I21" s="13"/>
      <c r="J21" s="1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>
      <c r="A22" s="13"/>
      <c r="B22" s="11"/>
      <c r="C22" s="11"/>
      <c r="D22" s="13"/>
      <c r="E22" s="4"/>
      <c r="F22" s="13"/>
      <c r="G22" s="13"/>
      <c r="H22" s="13"/>
      <c r="I22" s="13"/>
      <c r="J22" s="1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>
      <c r="A23" s="220"/>
      <c r="B23" s="11"/>
      <c r="C23" s="221"/>
      <c r="D23" s="220"/>
      <c r="E23" s="220"/>
      <c r="F23" s="220"/>
      <c r="G23" s="220"/>
      <c r="H23" s="220"/>
      <c r="I23" s="220"/>
      <c r="J23" s="220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</row>
    <row r="24">
      <c r="A24" s="217"/>
      <c r="B24" s="11"/>
      <c r="C24" s="218"/>
      <c r="D24" s="217"/>
      <c r="E24" s="217"/>
      <c r="F24" s="217"/>
      <c r="G24" s="217"/>
      <c r="H24" s="217"/>
      <c r="I24" s="217"/>
      <c r="J24" s="217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</row>
    <row r="25">
      <c r="A25" s="13"/>
      <c r="B25" s="11"/>
      <c r="C25" s="11"/>
      <c r="D25" s="4"/>
      <c r="E25" s="4"/>
      <c r="F25" s="13"/>
      <c r="G25" s="13"/>
      <c r="H25" s="13"/>
      <c r="I25" s="13"/>
      <c r="J25" s="22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>
      <c r="A26" s="13"/>
      <c r="B26" s="11"/>
      <c r="C26" s="11"/>
      <c r="D26" s="13"/>
      <c r="E26" s="13"/>
      <c r="F26" s="13"/>
      <c r="G26" s="13"/>
      <c r="H26" s="13"/>
      <c r="I26" s="13"/>
      <c r="J26" s="1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>
      <c r="A27" s="13"/>
      <c r="B27" s="11"/>
      <c r="C27" s="11"/>
      <c r="D27" s="13"/>
      <c r="E27" s="13"/>
      <c r="F27" s="13"/>
      <c r="G27" s="13"/>
      <c r="H27" s="13"/>
      <c r="I27" s="13"/>
      <c r="J27" s="1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>
      <c r="A28" s="13"/>
      <c r="B28" s="11"/>
      <c r="C28" s="11"/>
      <c r="D28" s="13"/>
      <c r="E28" s="13"/>
      <c r="F28" s="13"/>
      <c r="G28" s="13"/>
      <c r="H28" s="13"/>
      <c r="I28" s="13"/>
      <c r="J28" s="1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>
      <c r="A29" s="13"/>
      <c r="B29" s="11"/>
      <c r="C29" s="11"/>
      <c r="D29" s="13"/>
      <c r="E29" s="13"/>
      <c r="F29" s="13"/>
      <c r="G29" s="13"/>
      <c r="H29" s="13"/>
      <c r="I29" s="13"/>
      <c r="J29" s="1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>
      <c r="A30" s="13"/>
      <c r="B30" s="11"/>
      <c r="C30" s="11"/>
      <c r="D30" s="13"/>
      <c r="E30" s="13"/>
      <c r="F30" s="13"/>
      <c r="G30" s="13"/>
      <c r="H30" s="13"/>
      <c r="I30" s="13"/>
      <c r="J30" s="1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>
      <c r="A31" s="13"/>
      <c r="B31" s="11"/>
      <c r="C31" s="11"/>
      <c r="D31" s="13"/>
      <c r="E31" s="13"/>
      <c r="F31" s="13"/>
      <c r="G31" s="13"/>
      <c r="H31" s="13"/>
      <c r="I31" s="13"/>
      <c r="J31" s="13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>
      <c r="A32" s="217"/>
      <c r="B32" s="11"/>
      <c r="C32" s="218"/>
      <c r="D32" s="217"/>
      <c r="E32" s="219"/>
      <c r="F32" s="217"/>
      <c r="G32" s="217"/>
      <c r="H32" s="217"/>
      <c r="I32" s="217"/>
      <c r="J32" s="217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</row>
    <row r="33">
      <c r="A33" s="13"/>
      <c r="B33" s="11"/>
      <c r="C33" s="11"/>
      <c r="D33" s="13"/>
      <c r="E33" s="13"/>
      <c r="F33" s="13"/>
      <c r="G33" s="13"/>
      <c r="H33" s="13"/>
      <c r="I33" s="13"/>
      <c r="J33" s="1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>
      <c r="A34" s="217"/>
      <c r="B34" s="11"/>
      <c r="C34" s="218"/>
      <c r="D34" s="217"/>
      <c r="E34" s="219"/>
      <c r="F34" s="217"/>
      <c r="G34" s="217"/>
      <c r="H34" s="217"/>
      <c r="I34" s="217"/>
      <c r="J34" s="217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</row>
    <row r="35">
      <c r="A35" s="13"/>
      <c r="B35" s="11"/>
      <c r="C35" s="11"/>
      <c r="D35" s="4"/>
      <c r="E35" s="4"/>
      <c r="F35" s="13"/>
      <c r="G35" s="13"/>
      <c r="H35" s="13"/>
      <c r="I35" s="13"/>
      <c r="J35" s="223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>
      <c r="A36" s="13"/>
      <c r="B36" s="11"/>
      <c r="C36" s="11"/>
      <c r="D36" s="13"/>
      <c r="E36" s="13"/>
      <c r="F36" s="13"/>
      <c r="G36" s="13"/>
      <c r="H36" s="13"/>
      <c r="I36" s="13"/>
      <c r="J36" s="223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>
      <c r="A37" s="224"/>
      <c r="B37" s="225"/>
      <c r="C37" s="225"/>
      <c r="D37" s="226"/>
      <c r="E37" s="226"/>
      <c r="F37" s="226"/>
      <c r="G37" s="224"/>
      <c r="H37" s="224"/>
      <c r="I37" s="224"/>
      <c r="J37" s="227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</row>
    <row r="38">
      <c r="A38" s="224" t="s">
        <v>364</v>
      </c>
      <c r="B38" s="228"/>
      <c r="C38" s="228"/>
      <c r="D38" s="229"/>
      <c r="E38" s="229"/>
      <c r="F38" s="229"/>
      <c r="G38" s="229"/>
      <c r="H38" s="229"/>
      <c r="I38" s="229"/>
      <c r="J38" s="229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</row>
    <row r="39">
      <c r="A39" s="224" t="s">
        <v>365</v>
      </c>
      <c r="B39" s="225"/>
      <c r="C39" s="225"/>
      <c r="D39" s="226"/>
      <c r="E39" s="226"/>
      <c r="F39" s="226"/>
      <c r="G39" s="224" t="s">
        <v>366</v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</row>
    <row r="40">
      <c r="A40" s="224" t="s">
        <v>367</v>
      </c>
      <c r="B40" s="225"/>
      <c r="C40" s="225"/>
      <c r="D40" s="226"/>
      <c r="E40" s="226"/>
      <c r="F40" s="226"/>
      <c r="G40" s="224" t="s">
        <v>368</v>
      </c>
      <c r="H40" s="224" t="s">
        <v>369</v>
      </c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</row>
    <row r="41">
      <c r="A41" s="224" t="s">
        <v>370</v>
      </c>
      <c r="B41" s="225"/>
      <c r="C41" s="225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</row>
    <row r="42">
      <c r="A42" s="226"/>
      <c r="B42" s="225"/>
      <c r="C42" s="225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</row>
    <row r="43">
      <c r="A43" s="224"/>
      <c r="B43" s="225"/>
      <c r="C43" s="225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</row>
    <row r="44">
      <c r="A44" s="226"/>
      <c r="B44" s="225"/>
      <c r="C44" s="225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</row>
    <row r="45">
      <c r="A45" s="231"/>
      <c r="B45" s="232"/>
      <c r="C45" s="232"/>
      <c r="D45" s="231"/>
      <c r="E45" s="233"/>
      <c r="F45" s="231"/>
      <c r="G45" s="231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</row>
    <row r="46">
      <c r="A46" s="226"/>
      <c r="B46" s="225"/>
      <c r="C46" s="225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</row>
    <row r="47">
      <c r="A47" s="224"/>
      <c r="B47" s="234"/>
      <c r="C47" s="234"/>
      <c r="D47" s="224"/>
      <c r="E47" s="224"/>
      <c r="F47" s="224"/>
      <c r="G47" s="224"/>
      <c r="H47" s="224"/>
      <c r="I47" s="224"/>
      <c r="J47" s="224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</row>
    <row r="48">
      <c r="A48" s="226"/>
      <c r="B48" s="225"/>
      <c r="C48" s="225"/>
      <c r="D48" s="226"/>
      <c r="E48" s="226"/>
      <c r="F48" s="226"/>
      <c r="G48" s="226"/>
      <c r="H48" s="226"/>
      <c r="I48" s="226"/>
      <c r="J48" s="226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</row>
    <row r="49">
      <c r="A49" s="226"/>
      <c r="B49" s="225"/>
      <c r="C49" s="225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</row>
    <row r="50">
      <c r="A50" s="226"/>
      <c r="B50" s="225"/>
      <c r="C50" s="225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</row>
    <row r="51">
      <c r="A51" s="226"/>
      <c r="B51" s="225"/>
      <c r="C51" s="225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</row>
    <row r="52">
      <c r="A52" s="226"/>
      <c r="B52" s="225"/>
      <c r="C52" s="225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</row>
    <row r="53">
      <c r="A53" s="226"/>
      <c r="B53" s="225"/>
      <c r="C53" s="225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</row>
    <row r="54">
      <c r="A54" s="226"/>
      <c r="B54" s="225"/>
      <c r="C54" s="225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</row>
    <row r="55">
      <c r="A55" s="226"/>
      <c r="B55" s="225"/>
      <c r="C55" s="225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</row>
    <row r="56">
      <c r="A56" s="231" t="s">
        <v>371</v>
      </c>
      <c r="B56" s="232"/>
      <c r="C56" s="232" t="s">
        <v>372</v>
      </c>
      <c r="D56" s="231" t="s">
        <v>373</v>
      </c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</row>
    <row r="57">
      <c r="A57" s="235" t="str">
        <f>IFERROR(__xludf.DUMMYFUNCTION("filter(C2:C36, E2:E36=A56)"),"#N/A")</f>
        <v>#N/A</v>
      </c>
      <c r="B57" s="235"/>
      <c r="C57" s="235" t="str">
        <f>IFERROR(__xludf.DUMMYFUNCTION("filter(C2:C36, E2:E36=C56)"),"#N/A")</f>
        <v>#N/A</v>
      </c>
      <c r="D57" s="235" t="str">
        <f>IFERROR(__xludf.DUMMYFUNCTION("filter(C2:C36, E2:E36=D56)"),"#N/A")</f>
        <v>#N/A</v>
      </c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</row>
    <row r="58">
      <c r="A58" s="226"/>
      <c r="B58" s="225"/>
      <c r="C58" s="225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</row>
    <row r="59">
      <c r="A59" s="226"/>
      <c r="B59" s="225"/>
      <c r="C59" s="225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</row>
    <row r="60">
      <c r="A60" s="226"/>
      <c r="B60" s="225"/>
      <c r="C60" s="225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</row>
    <row r="61">
      <c r="A61" s="226"/>
      <c r="B61" s="225"/>
      <c r="C61" s="225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</row>
    <row r="62">
      <c r="A62" s="226"/>
      <c r="B62" s="225"/>
      <c r="C62" s="225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</row>
    <row r="63">
      <c r="A63" s="226"/>
      <c r="B63" s="225"/>
      <c r="C63" s="225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</row>
    <row r="64">
      <c r="A64" s="226"/>
      <c r="B64" s="225"/>
      <c r="C64" s="225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</row>
    <row r="65">
      <c r="A65" s="226"/>
      <c r="B65" s="225"/>
      <c r="C65" s="225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</row>
    <row r="66">
      <c r="A66" s="226"/>
      <c r="B66" s="225"/>
      <c r="C66" s="225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</row>
    <row r="67">
      <c r="A67" s="226"/>
      <c r="B67" s="225"/>
      <c r="C67" s="225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</row>
    <row r="68">
      <c r="A68" s="226"/>
      <c r="B68" s="225"/>
      <c r="C68" s="225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</row>
    <row r="69">
      <c r="A69" s="226"/>
      <c r="B69" s="225"/>
      <c r="C69" s="225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</row>
    <row r="70">
      <c r="A70" s="226"/>
      <c r="B70" s="225"/>
      <c r="C70" s="225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>
      <c r="A71" s="226"/>
      <c r="B71" s="225"/>
      <c r="C71" s="225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</row>
    <row r="72">
      <c r="A72" s="226"/>
      <c r="B72" s="225"/>
      <c r="C72" s="225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</row>
    <row r="73">
      <c r="A73" s="226"/>
      <c r="B73" s="225"/>
      <c r="C73" s="225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</row>
    <row r="74">
      <c r="A74" s="226"/>
      <c r="B74" s="225"/>
      <c r="C74" s="225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</row>
    <row r="75">
      <c r="A75" s="226"/>
      <c r="B75" s="225"/>
      <c r="C75" s="225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</row>
    <row r="76">
      <c r="A76" s="226"/>
      <c r="B76" s="225"/>
      <c r="C76" s="225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</row>
    <row r="77">
      <c r="A77" s="226"/>
      <c r="B77" s="225"/>
      <c r="C77" s="225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</row>
    <row r="78">
      <c r="A78" s="226"/>
      <c r="B78" s="225"/>
      <c r="C78" s="225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</row>
    <row r="79">
      <c r="A79" s="226"/>
      <c r="B79" s="225"/>
      <c r="C79" s="225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</row>
    <row r="80">
      <c r="A80" s="226"/>
      <c r="B80" s="225"/>
      <c r="C80" s="225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</row>
    <row r="81">
      <c r="A81" s="226"/>
      <c r="B81" s="225"/>
      <c r="C81" s="225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</row>
    <row r="82">
      <c r="A82" s="226"/>
      <c r="B82" s="225"/>
      <c r="C82" s="225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</row>
    <row r="83">
      <c r="A83" s="226"/>
      <c r="B83" s="225"/>
      <c r="C83" s="225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</row>
    <row r="84">
      <c r="A84" s="226"/>
      <c r="B84" s="225"/>
      <c r="C84" s="225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</row>
    <row r="85">
      <c r="A85" s="226"/>
      <c r="B85" s="225"/>
      <c r="C85" s="225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</row>
    <row r="86">
      <c r="A86" s="226"/>
      <c r="B86" s="225"/>
      <c r="C86" s="225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</row>
    <row r="87">
      <c r="A87" s="226"/>
      <c r="B87" s="225"/>
      <c r="C87" s="225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</row>
    <row r="88">
      <c r="A88" s="226"/>
      <c r="B88" s="225"/>
      <c r="C88" s="225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</row>
    <row r="89">
      <c r="A89" s="226"/>
      <c r="B89" s="225"/>
      <c r="C89" s="225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</row>
    <row r="90">
      <c r="A90" s="226"/>
      <c r="B90" s="225"/>
      <c r="C90" s="225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</row>
    <row r="91">
      <c r="A91" s="226"/>
      <c r="B91" s="225"/>
      <c r="C91" s="225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</row>
    <row r="92">
      <c r="A92" s="226"/>
      <c r="B92" s="225"/>
      <c r="C92" s="225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</row>
    <row r="93">
      <c r="A93" s="226"/>
      <c r="B93" s="225"/>
      <c r="C93" s="225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</row>
    <row r="94">
      <c r="A94" s="226"/>
      <c r="B94" s="225"/>
      <c r="C94" s="225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</row>
    <row r="95">
      <c r="A95" s="226"/>
      <c r="B95" s="225"/>
      <c r="C95" s="225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</row>
    <row r="96">
      <c r="A96" s="226"/>
      <c r="B96" s="225"/>
      <c r="C96" s="225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</row>
    <row r="97">
      <c r="A97" s="226"/>
      <c r="B97" s="225"/>
      <c r="C97" s="225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</row>
    <row r="98">
      <c r="A98" s="226"/>
      <c r="B98" s="225"/>
      <c r="C98" s="225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</row>
    <row r="99">
      <c r="A99" s="226"/>
      <c r="B99" s="225"/>
      <c r="C99" s="225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</row>
    <row r="100">
      <c r="A100" s="226"/>
      <c r="B100" s="225"/>
      <c r="C100" s="225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</row>
    <row r="101">
      <c r="A101" s="226"/>
      <c r="B101" s="225"/>
      <c r="C101" s="225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</row>
    <row r="102">
      <c r="A102" s="226"/>
      <c r="B102" s="225"/>
      <c r="C102" s="225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</row>
    <row r="103">
      <c r="A103" s="226"/>
      <c r="B103" s="225"/>
      <c r="C103" s="225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</row>
    <row r="104">
      <c r="A104" s="226"/>
      <c r="B104" s="225"/>
      <c r="C104" s="225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</row>
    <row r="105">
      <c r="A105" s="226"/>
      <c r="B105" s="225"/>
      <c r="C105" s="225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</row>
    <row r="106">
      <c r="A106" s="226"/>
      <c r="B106" s="225"/>
      <c r="C106" s="225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</row>
    <row r="107">
      <c r="A107" s="226"/>
      <c r="B107" s="225"/>
      <c r="C107" s="225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</row>
    <row r="108">
      <c r="A108" s="226"/>
      <c r="B108" s="225"/>
      <c r="C108" s="225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</row>
    <row r="109">
      <c r="A109" s="226"/>
      <c r="B109" s="225"/>
      <c r="C109" s="225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</row>
    <row r="110">
      <c r="A110" s="226"/>
      <c r="B110" s="225"/>
      <c r="C110" s="225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</row>
    <row r="111">
      <c r="A111" s="226"/>
      <c r="B111" s="225"/>
      <c r="C111" s="225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</row>
    <row r="112">
      <c r="A112" s="226"/>
      <c r="B112" s="225"/>
      <c r="C112" s="225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</row>
    <row r="113">
      <c r="A113" s="226"/>
      <c r="B113" s="225"/>
      <c r="C113" s="225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</row>
    <row r="114">
      <c r="A114" s="226"/>
      <c r="B114" s="225"/>
      <c r="C114" s="225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</row>
    <row r="115">
      <c r="A115" s="226"/>
      <c r="B115" s="225"/>
      <c r="C115" s="225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</row>
    <row r="116">
      <c r="A116" s="226"/>
      <c r="B116" s="225"/>
      <c r="C116" s="225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</row>
    <row r="117">
      <c r="A117" s="226"/>
      <c r="B117" s="225"/>
      <c r="C117" s="225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</row>
    <row r="118">
      <c r="A118" s="226"/>
      <c r="B118" s="225"/>
      <c r="C118" s="225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</row>
    <row r="119">
      <c r="A119" s="226"/>
      <c r="B119" s="225"/>
      <c r="C119" s="225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</row>
    <row r="120">
      <c r="A120" s="226"/>
      <c r="B120" s="225"/>
      <c r="C120" s="225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</row>
    <row r="121">
      <c r="A121" s="226"/>
      <c r="B121" s="225"/>
      <c r="C121" s="225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</row>
    <row r="122">
      <c r="A122" s="226"/>
      <c r="B122" s="225"/>
      <c r="C122" s="225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</row>
    <row r="123">
      <c r="A123" s="226"/>
      <c r="B123" s="225"/>
      <c r="C123" s="225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</row>
    <row r="124">
      <c r="A124" s="226"/>
      <c r="B124" s="225"/>
      <c r="C124" s="225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</row>
    <row r="125">
      <c r="A125" s="226"/>
      <c r="B125" s="225"/>
      <c r="C125" s="225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</row>
    <row r="126">
      <c r="A126" s="226"/>
      <c r="B126" s="225"/>
      <c r="C126" s="225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</row>
    <row r="127">
      <c r="A127" s="226"/>
      <c r="B127" s="225"/>
      <c r="C127" s="225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</row>
    <row r="128">
      <c r="A128" s="226"/>
      <c r="B128" s="225"/>
      <c r="C128" s="225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</row>
    <row r="129">
      <c r="A129" s="226"/>
      <c r="B129" s="225"/>
      <c r="C129" s="225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</row>
    <row r="130">
      <c r="A130" s="226"/>
      <c r="B130" s="225"/>
      <c r="C130" s="225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</row>
    <row r="131">
      <c r="A131" s="226"/>
      <c r="B131" s="225"/>
      <c r="C131" s="225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</row>
    <row r="132">
      <c r="A132" s="226"/>
      <c r="B132" s="225"/>
      <c r="C132" s="225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</row>
    <row r="133">
      <c r="A133" s="226"/>
      <c r="B133" s="225"/>
      <c r="C133" s="225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</row>
    <row r="134">
      <c r="A134" s="226"/>
      <c r="B134" s="225"/>
      <c r="C134" s="225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</row>
    <row r="135">
      <c r="A135" s="226"/>
      <c r="B135" s="225"/>
      <c r="C135" s="225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</row>
    <row r="136">
      <c r="A136" s="226"/>
      <c r="B136" s="225"/>
      <c r="C136" s="225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</row>
    <row r="137">
      <c r="A137" s="226"/>
      <c r="B137" s="225"/>
      <c r="C137" s="225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</row>
    <row r="138">
      <c r="A138" s="226"/>
      <c r="B138" s="225"/>
      <c r="C138" s="225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</row>
    <row r="139">
      <c r="A139" s="226"/>
      <c r="B139" s="225"/>
      <c r="C139" s="225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</row>
    <row r="140">
      <c r="A140" s="226"/>
      <c r="B140" s="225"/>
      <c r="C140" s="225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</row>
    <row r="141">
      <c r="A141" s="226"/>
      <c r="B141" s="225"/>
      <c r="C141" s="225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</row>
    <row r="142">
      <c r="A142" s="226"/>
      <c r="B142" s="225"/>
      <c r="C142" s="225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</row>
    <row r="143">
      <c r="A143" s="226"/>
      <c r="B143" s="225"/>
      <c r="C143" s="225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</row>
    <row r="144">
      <c r="A144" s="226"/>
      <c r="B144" s="225"/>
      <c r="C144" s="225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</row>
    <row r="145">
      <c r="A145" s="226"/>
      <c r="B145" s="225"/>
      <c r="C145" s="225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</row>
    <row r="146">
      <c r="A146" s="226"/>
      <c r="B146" s="225"/>
      <c r="C146" s="225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</row>
    <row r="147">
      <c r="A147" s="226"/>
      <c r="B147" s="225"/>
      <c r="C147" s="225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</row>
    <row r="148">
      <c r="A148" s="226"/>
      <c r="B148" s="225"/>
      <c r="C148" s="225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</row>
    <row r="149">
      <c r="A149" s="226"/>
      <c r="B149" s="225"/>
      <c r="C149" s="225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</row>
    <row r="150">
      <c r="A150" s="226"/>
      <c r="B150" s="225"/>
      <c r="C150" s="225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</row>
    <row r="151">
      <c r="A151" s="226"/>
      <c r="B151" s="225"/>
      <c r="C151" s="225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</row>
    <row r="152">
      <c r="A152" s="226"/>
      <c r="B152" s="225"/>
      <c r="C152" s="225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</row>
    <row r="153">
      <c r="A153" s="226"/>
      <c r="B153" s="225"/>
      <c r="C153" s="225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</row>
    <row r="154">
      <c r="A154" s="226"/>
      <c r="B154" s="225"/>
      <c r="C154" s="225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</row>
    <row r="155">
      <c r="A155" s="226"/>
      <c r="B155" s="225"/>
      <c r="C155" s="225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</row>
    <row r="156">
      <c r="A156" s="226"/>
      <c r="B156" s="225"/>
      <c r="C156" s="225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</row>
    <row r="157">
      <c r="A157" s="226"/>
      <c r="B157" s="225"/>
      <c r="C157" s="225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</row>
    <row r="158">
      <c r="A158" s="226"/>
      <c r="B158" s="225"/>
      <c r="C158" s="225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</row>
    <row r="159">
      <c r="A159" s="226"/>
      <c r="B159" s="225"/>
      <c r="C159" s="225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</row>
    <row r="160">
      <c r="A160" s="226"/>
      <c r="B160" s="225"/>
      <c r="C160" s="225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</row>
    <row r="161">
      <c r="A161" s="226"/>
      <c r="B161" s="225"/>
      <c r="C161" s="225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</row>
    <row r="162">
      <c r="A162" s="226"/>
      <c r="B162" s="225"/>
      <c r="C162" s="225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</row>
    <row r="163">
      <c r="A163" s="226"/>
      <c r="B163" s="225"/>
      <c r="C163" s="225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</row>
    <row r="164">
      <c r="A164" s="226"/>
      <c r="B164" s="225"/>
      <c r="C164" s="225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</row>
    <row r="165">
      <c r="A165" s="226"/>
      <c r="B165" s="225"/>
      <c r="C165" s="225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</row>
    <row r="166">
      <c r="A166" s="226"/>
      <c r="B166" s="225"/>
      <c r="C166" s="225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</row>
    <row r="167">
      <c r="A167" s="226"/>
      <c r="B167" s="225"/>
      <c r="C167" s="225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</row>
    <row r="168">
      <c r="A168" s="226"/>
      <c r="B168" s="225"/>
      <c r="C168" s="225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</row>
    <row r="169">
      <c r="A169" s="226"/>
      <c r="B169" s="225"/>
      <c r="C169" s="225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</row>
    <row r="170">
      <c r="A170" s="226"/>
      <c r="B170" s="225"/>
      <c r="C170" s="225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</row>
    <row r="171">
      <c r="A171" s="226"/>
      <c r="B171" s="225"/>
      <c r="C171" s="225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</row>
    <row r="172">
      <c r="A172" s="226"/>
      <c r="B172" s="225"/>
      <c r="C172" s="225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</row>
    <row r="173">
      <c r="A173" s="226"/>
      <c r="B173" s="225"/>
      <c r="C173" s="225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</row>
    <row r="174">
      <c r="A174" s="226"/>
      <c r="B174" s="225"/>
      <c r="C174" s="225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</row>
    <row r="175">
      <c r="A175" s="226"/>
      <c r="B175" s="225"/>
      <c r="C175" s="225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</row>
    <row r="176">
      <c r="A176" s="226"/>
      <c r="B176" s="225"/>
      <c r="C176" s="225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</row>
    <row r="177">
      <c r="A177" s="226"/>
      <c r="B177" s="225"/>
      <c r="C177" s="225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</row>
    <row r="178">
      <c r="A178" s="226"/>
      <c r="B178" s="225"/>
      <c r="C178" s="225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</row>
    <row r="179">
      <c r="A179" s="226"/>
      <c r="B179" s="225"/>
      <c r="C179" s="225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</row>
    <row r="180">
      <c r="A180" s="226"/>
      <c r="B180" s="225"/>
      <c r="C180" s="225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</row>
    <row r="181">
      <c r="A181" s="226"/>
      <c r="B181" s="225"/>
      <c r="C181" s="225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</row>
    <row r="182">
      <c r="A182" s="226"/>
      <c r="B182" s="225"/>
      <c r="C182" s="225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</row>
    <row r="183">
      <c r="A183" s="226"/>
      <c r="B183" s="225"/>
      <c r="C183" s="225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</row>
    <row r="184">
      <c r="A184" s="226"/>
      <c r="B184" s="225"/>
      <c r="C184" s="225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</row>
    <row r="185">
      <c r="A185" s="226"/>
      <c r="B185" s="225"/>
      <c r="C185" s="225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</row>
    <row r="186">
      <c r="A186" s="226"/>
      <c r="B186" s="225"/>
      <c r="C186" s="225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</row>
    <row r="187">
      <c r="A187" s="226"/>
      <c r="B187" s="225"/>
      <c r="C187" s="225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</row>
    <row r="188">
      <c r="A188" s="226"/>
      <c r="B188" s="225"/>
      <c r="C188" s="225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</row>
    <row r="189">
      <c r="A189" s="226"/>
      <c r="B189" s="225"/>
      <c r="C189" s="225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</row>
    <row r="190">
      <c r="A190" s="226"/>
      <c r="B190" s="225"/>
      <c r="C190" s="225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</row>
    <row r="191">
      <c r="A191" s="226"/>
      <c r="B191" s="225"/>
      <c r="C191" s="225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</row>
    <row r="192">
      <c r="A192" s="226"/>
      <c r="B192" s="225"/>
      <c r="C192" s="225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</row>
    <row r="193">
      <c r="A193" s="226"/>
      <c r="B193" s="225"/>
      <c r="C193" s="225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  <c r="AE193" s="226"/>
    </row>
    <row r="194">
      <c r="A194" s="226"/>
      <c r="B194" s="225"/>
      <c r="C194" s="225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  <c r="AE194" s="226"/>
    </row>
    <row r="195">
      <c r="A195" s="226"/>
      <c r="B195" s="225"/>
      <c r="C195" s="225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6"/>
    </row>
    <row r="196">
      <c r="A196" s="226"/>
      <c r="B196" s="225"/>
      <c r="C196" s="225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</row>
    <row r="197">
      <c r="A197" s="226"/>
      <c r="B197" s="225"/>
      <c r="C197" s="225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</row>
    <row r="198">
      <c r="A198" s="226"/>
      <c r="B198" s="225"/>
      <c r="C198" s="225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</row>
    <row r="199">
      <c r="A199" s="226"/>
      <c r="B199" s="225"/>
      <c r="C199" s="225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</row>
    <row r="200">
      <c r="A200" s="226"/>
      <c r="B200" s="225"/>
      <c r="C200" s="225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</row>
    <row r="201">
      <c r="A201" s="226"/>
      <c r="B201" s="225"/>
      <c r="C201" s="225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</row>
    <row r="202">
      <c r="A202" s="226"/>
      <c r="B202" s="225"/>
      <c r="C202" s="225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</row>
    <row r="203">
      <c r="A203" s="226"/>
      <c r="B203" s="225"/>
      <c r="C203" s="225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</row>
    <row r="204">
      <c r="A204" s="226"/>
      <c r="B204" s="225"/>
      <c r="C204" s="225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</row>
    <row r="205">
      <c r="A205" s="226"/>
      <c r="B205" s="225"/>
      <c r="C205" s="225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</row>
    <row r="206">
      <c r="A206" s="226"/>
      <c r="B206" s="225"/>
      <c r="C206" s="225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</row>
    <row r="207">
      <c r="A207" s="226"/>
      <c r="B207" s="225"/>
      <c r="C207" s="225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</row>
    <row r="208">
      <c r="A208" s="226"/>
      <c r="B208" s="225"/>
      <c r="C208" s="225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  <c r="AE208" s="226"/>
    </row>
    <row r="209">
      <c r="A209" s="226"/>
      <c r="B209" s="225"/>
      <c r="C209" s="225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</row>
    <row r="210">
      <c r="A210" s="226"/>
      <c r="B210" s="225"/>
      <c r="C210" s="225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</row>
    <row r="211">
      <c r="A211" s="226"/>
      <c r="B211" s="225"/>
      <c r="C211" s="225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</row>
    <row r="212">
      <c r="A212" s="226"/>
      <c r="B212" s="225"/>
      <c r="C212" s="225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</row>
    <row r="213">
      <c r="A213" s="226"/>
      <c r="B213" s="225"/>
      <c r="C213" s="225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</row>
    <row r="214">
      <c r="A214" s="226"/>
      <c r="B214" s="225"/>
      <c r="C214" s="225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</row>
    <row r="215">
      <c r="A215" s="226"/>
      <c r="B215" s="225"/>
      <c r="C215" s="225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</row>
    <row r="216">
      <c r="A216" s="226"/>
      <c r="B216" s="225"/>
      <c r="C216" s="225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</row>
    <row r="217">
      <c r="A217" s="226"/>
      <c r="B217" s="225"/>
      <c r="C217" s="225"/>
      <c r="D217" s="226"/>
      <c r="E217" s="226"/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</row>
    <row r="218">
      <c r="A218" s="226"/>
      <c r="B218" s="225"/>
      <c r="C218" s="225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</row>
    <row r="219">
      <c r="A219" s="226"/>
      <c r="B219" s="225"/>
      <c r="C219" s="225"/>
      <c r="D219" s="226"/>
      <c r="E219" s="226"/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</row>
    <row r="220">
      <c r="A220" s="226"/>
      <c r="B220" s="225"/>
      <c r="C220" s="225"/>
      <c r="D220" s="226"/>
      <c r="E220" s="226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</row>
    <row r="221">
      <c r="A221" s="226"/>
      <c r="B221" s="225"/>
      <c r="C221" s="225"/>
      <c r="D221" s="226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</row>
    <row r="222">
      <c r="A222" s="226"/>
      <c r="B222" s="225"/>
      <c r="C222" s="225"/>
      <c r="D222" s="226"/>
      <c r="E222" s="226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</row>
    <row r="223">
      <c r="A223" s="226"/>
      <c r="B223" s="225"/>
      <c r="C223" s="225"/>
      <c r="D223" s="226"/>
      <c r="E223" s="226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</row>
    <row r="224">
      <c r="A224" s="226"/>
      <c r="B224" s="225"/>
      <c r="C224" s="225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</row>
    <row r="225">
      <c r="A225" s="226"/>
      <c r="B225" s="225"/>
      <c r="C225" s="225"/>
      <c r="D225" s="226"/>
      <c r="E225" s="226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</row>
    <row r="226">
      <c r="A226" s="226"/>
      <c r="B226" s="225"/>
      <c r="C226" s="225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</row>
    <row r="227">
      <c r="A227" s="226"/>
      <c r="B227" s="225"/>
      <c r="C227" s="225"/>
      <c r="D227" s="226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</row>
    <row r="228">
      <c r="A228" s="226"/>
      <c r="B228" s="225"/>
      <c r="C228" s="225"/>
      <c r="D228" s="226"/>
      <c r="E228" s="226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</row>
    <row r="229">
      <c r="A229" s="226"/>
      <c r="B229" s="225"/>
      <c r="C229" s="225"/>
      <c r="D229" s="226"/>
      <c r="E229" s="226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  <c r="AE229" s="226"/>
    </row>
    <row r="230">
      <c r="A230" s="226"/>
      <c r="B230" s="225"/>
      <c r="C230" s="225"/>
      <c r="D230" s="226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</row>
    <row r="231">
      <c r="A231" s="226"/>
      <c r="B231" s="225"/>
      <c r="C231" s="225"/>
      <c r="D231" s="226"/>
      <c r="E231" s="226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  <c r="AE231" s="226"/>
    </row>
    <row r="232">
      <c r="A232" s="226"/>
      <c r="B232" s="225"/>
      <c r="C232" s="225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</row>
    <row r="233">
      <c r="A233" s="226"/>
      <c r="B233" s="225"/>
      <c r="C233" s="225"/>
      <c r="D233" s="226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</row>
    <row r="234">
      <c r="A234" s="226"/>
      <c r="B234" s="225"/>
      <c r="C234" s="225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</row>
    <row r="235">
      <c r="A235" s="226"/>
      <c r="B235" s="225"/>
      <c r="C235" s="225"/>
      <c r="D235" s="226"/>
      <c r="E235" s="226"/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</row>
    <row r="236">
      <c r="A236" s="226"/>
      <c r="B236" s="225"/>
      <c r="C236" s="225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  <c r="AE236" s="226"/>
    </row>
    <row r="237">
      <c r="A237" s="226"/>
      <c r="B237" s="225"/>
      <c r="C237" s="225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</row>
    <row r="238">
      <c r="A238" s="226"/>
      <c r="B238" s="225"/>
      <c r="C238" s="225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</row>
    <row r="239">
      <c r="A239" s="226"/>
      <c r="B239" s="225"/>
      <c r="C239" s="225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</row>
    <row r="240">
      <c r="A240" s="226"/>
      <c r="B240" s="225"/>
      <c r="C240" s="225"/>
      <c r="D240" s="226"/>
      <c r="E240" s="226"/>
      <c r="F240" s="226"/>
      <c r="G240" s="226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</row>
    <row r="241">
      <c r="A241" s="226"/>
      <c r="B241" s="225"/>
      <c r="C241" s="225"/>
      <c r="D241" s="226"/>
      <c r="E241" s="226"/>
      <c r="F241" s="226"/>
      <c r="G241" s="226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</row>
    <row r="242">
      <c r="A242" s="226"/>
      <c r="B242" s="225"/>
      <c r="C242" s="225"/>
      <c r="D242" s="226"/>
      <c r="E242" s="226"/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</row>
    <row r="243">
      <c r="A243" s="226"/>
      <c r="B243" s="225"/>
      <c r="C243" s="225"/>
      <c r="D243" s="226"/>
      <c r="E243" s="226"/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</row>
    <row r="244">
      <c r="A244" s="226"/>
      <c r="B244" s="225"/>
      <c r="C244" s="225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  <c r="AE244" s="226"/>
    </row>
    <row r="245">
      <c r="A245" s="226"/>
      <c r="B245" s="225"/>
      <c r="C245" s="225"/>
      <c r="D245" s="226"/>
      <c r="E245" s="226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</row>
    <row r="246">
      <c r="A246" s="226"/>
      <c r="B246" s="225"/>
      <c r="C246" s="225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</row>
    <row r="247">
      <c r="A247" s="226"/>
      <c r="B247" s="225"/>
      <c r="C247" s="225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</row>
    <row r="248">
      <c r="A248" s="226"/>
      <c r="B248" s="225"/>
      <c r="C248" s="225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</row>
    <row r="249">
      <c r="A249" s="226"/>
      <c r="B249" s="225"/>
      <c r="C249" s="225"/>
      <c r="D249" s="226"/>
      <c r="E249" s="226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</row>
    <row r="250">
      <c r="A250" s="226"/>
      <c r="B250" s="225"/>
      <c r="C250" s="225"/>
      <c r="D250" s="226"/>
      <c r="E250" s="226"/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  <c r="AE250" s="226"/>
    </row>
    <row r="251">
      <c r="A251" s="226"/>
      <c r="B251" s="225"/>
      <c r="C251" s="225"/>
      <c r="D251" s="226"/>
      <c r="E251" s="226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</row>
    <row r="252">
      <c r="A252" s="226"/>
      <c r="B252" s="225"/>
      <c r="C252" s="225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</row>
    <row r="253">
      <c r="A253" s="226"/>
      <c r="B253" s="225"/>
      <c r="C253" s="225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</row>
    <row r="254">
      <c r="A254" s="226"/>
      <c r="B254" s="225"/>
      <c r="C254" s="225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</row>
    <row r="255">
      <c r="A255" s="226"/>
      <c r="B255" s="225"/>
      <c r="C255" s="225"/>
      <c r="D255" s="226"/>
      <c r="E255" s="226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</row>
    <row r="256">
      <c r="A256" s="226"/>
      <c r="B256" s="225"/>
      <c r="C256" s="225"/>
      <c r="D256" s="226"/>
      <c r="E256" s="226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</row>
    <row r="257">
      <c r="A257" s="226"/>
      <c r="B257" s="225"/>
      <c r="C257" s="225"/>
      <c r="D257" s="226"/>
      <c r="E257" s="226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</row>
    <row r="258">
      <c r="A258" s="226"/>
      <c r="B258" s="225"/>
      <c r="C258" s="225"/>
      <c r="D258" s="226"/>
      <c r="E258" s="226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</row>
    <row r="259">
      <c r="A259" s="226"/>
      <c r="B259" s="225"/>
      <c r="C259" s="225"/>
      <c r="D259" s="226"/>
      <c r="E259" s="226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</row>
    <row r="260">
      <c r="A260" s="226"/>
      <c r="B260" s="225"/>
      <c r="C260" s="225"/>
      <c r="D260" s="226"/>
      <c r="E260" s="226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</row>
    <row r="261">
      <c r="A261" s="226"/>
      <c r="B261" s="225"/>
      <c r="C261" s="225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</row>
    <row r="262">
      <c r="A262" s="226"/>
      <c r="B262" s="225"/>
      <c r="C262" s="225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</row>
    <row r="263">
      <c r="A263" s="226"/>
      <c r="B263" s="225"/>
      <c r="C263" s="225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</row>
    <row r="264">
      <c r="A264" s="226"/>
      <c r="B264" s="225"/>
      <c r="C264" s="225"/>
      <c r="D264" s="226"/>
      <c r="E264" s="226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</row>
    <row r="265">
      <c r="A265" s="226"/>
      <c r="B265" s="225"/>
      <c r="C265" s="225"/>
      <c r="D265" s="226"/>
      <c r="E265" s="226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</row>
    <row r="266">
      <c r="A266" s="226"/>
      <c r="B266" s="225"/>
      <c r="C266" s="225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</row>
    <row r="267">
      <c r="A267" s="226"/>
      <c r="B267" s="225"/>
      <c r="C267" s="225"/>
      <c r="D267" s="226"/>
      <c r="E267" s="226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</row>
    <row r="268">
      <c r="A268" s="226"/>
      <c r="B268" s="225"/>
      <c r="C268" s="225"/>
      <c r="D268" s="226"/>
      <c r="E268" s="226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</row>
    <row r="269">
      <c r="A269" s="226"/>
      <c r="B269" s="225"/>
      <c r="C269" s="225"/>
      <c r="D269" s="226"/>
      <c r="E269" s="226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</row>
    <row r="270">
      <c r="A270" s="226"/>
      <c r="B270" s="225"/>
      <c r="C270" s="225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</row>
    <row r="271">
      <c r="A271" s="226"/>
      <c r="B271" s="225"/>
      <c r="C271" s="225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</row>
    <row r="272">
      <c r="A272" s="226"/>
      <c r="B272" s="225"/>
      <c r="C272" s="225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</row>
    <row r="273">
      <c r="A273" s="226"/>
      <c r="B273" s="225"/>
      <c r="C273" s="225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</row>
    <row r="274">
      <c r="A274" s="226"/>
      <c r="B274" s="225"/>
      <c r="C274" s="225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</row>
    <row r="275">
      <c r="A275" s="226"/>
      <c r="B275" s="225"/>
      <c r="C275" s="225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</row>
    <row r="276">
      <c r="A276" s="226"/>
      <c r="B276" s="225"/>
      <c r="C276" s="225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</row>
    <row r="277">
      <c r="A277" s="226"/>
      <c r="B277" s="225"/>
      <c r="C277" s="225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</row>
    <row r="278">
      <c r="A278" s="226"/>
      <c r="B278" s="225"/>
      <c r="C278" s="225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  <c r="AE278" s="226"/>
    </row>
    <row r="279">
      <c r="A279" s="226"/>
      <c r="B279" s="225"/>
      <c r="C279" s="225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</row>
    <row r="280">
      <c r="A280" s="226"/>
      <c r="B280" s="225"/>
      <c r="C280" s="225"/>
      <c r="D280" s="226"/>
      <c r="E280" s="226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</row>
    <row r="281">
      <c r="A281" s="226"/>
      <c r="B281" s="225"/>
      <c r="C281" s="225"/>
      <c r="D281" s="226"/>
      <c r="E281" s="226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</row>
    <row r="282">
      <c r="A282" s="226"/>
      <c r="B282" s="225"/>
      <c r="C282" s="225"/>
      <c r="D282" s="226"/>
      <c r="E282" s="226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</row>
    <row r="283">
      <c r="A283" s="226"/>
      <c r="B283" s="225"/>
      <c r="C283" s="225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</row>
    <row r="284">
      <c r="A284" s="226"/>
      <c r="B284" s="225"/>
      <c r="C284" s="225"/>
      <c r="D284" s="226"/>
      <c r="E284" s="226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</row>
    <row r="285">
      <c r="A285" s="226"/>
      <c r="B285" s="225"/>
      <c r="C285" s="225"/>
      <c r="D285" s="226"/>
      <c r="E285" s="226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</row>
    <row r="286">
      <c r="A286" s="226"/>
      <c r="B286" s="225"/>
      <c r="C286" s="225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</row>
    <row r="287">
      <c r="A287" s="226"/>
      <c r="B287" s="225"/>
      <c r="C287" s="225"/>
      <c r="D287" s="226"/>
      <c r="E287" s="226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</row>
    <row r="288">
      <c r="A288" s="226"/>
      <c r="B288" s="225"/>
      <c r="C288" s="225"/>
      <c r="D288" s="226"/>
      <c r="E288" s="226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</row>
    <row r="289">
      <c r="A289" s="226"/>
      <c r="B289" s="225"/>
      <c r="C289" s="225"/>
      <c r="D289" s="226"/>
      <c r="E289" s="226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</row>
    <row r="290">
      <c r="A290" s="226"/>
      <c r="B290" s="225"/>
      <c r="C290" s="225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</row>
    <row r="291">
      <c r="A291" s="226"/>
      <c r="B291" s="225"/>
      <c r="C291" s="225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</row>
    <row r="292">
      <c r="A292" s="226"/>
      <c r="B292" s="225"/>
      <c r="C292" s="225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</row>
    <row r="293">
      <c r="A293" s="226"/>
      <c r="B293" s="225"/>
      <c r="C293" s="225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</row>
    <row r="294">
      <c r="A294" s="226"/>
      <c r="B294" s="225"/>
      <c r="C294" s="225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</row>
    <row r="295">
      <c r="A295" s="226"/>
      <c r="B295" s="225"/>
      <c r="C295" s="225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</row>
    <row r="296">
      <c r="A296" s="226"/>
      <c r="B296" s="225"/>
      <c r="C296" s="225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</row>
    <row r="297">
      <c r="A297" s="226"/>
      <c r="B297" s="225"/>
      <c r="C297" s="225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</row>
    <row r="298">
      <c r="A298" s="226"/>
      <c r="B298" s="225"/>
      <c r="C298" s="225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</row>
    <row r="299">
      <c r="A299" s="226"/>
      <c r="B299" s="225"/>
      <c r="C299" s="225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</row>
    <row r="300">
      <c r="A300" s="226"/>
      <c r="B300" s="225"/>
      <c r="C300" s="225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</row>
    <row r="301">
      <c r="A301" s="226"/>
      <c r="B301" s="225"/>
      <c r="C301" s="225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</row>
    <row r="302">
      <c r="A302" s="226"/>
      <c r="B302" s="225"/>
      <c r="C302" s="225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</row>
    <row r="303">
      <c r="A303" s="226"/>
      <c r="B303" s="225"/>
      <c r="C303" s="225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</row>
    <row r="304">
      <c r="A304" s="226"/>
      <c r="B304" s="225"/>
      <c r="C304" s="225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</row>
    <row r="305">
      <c r="A305" s="226"/>
      <c r="B305" s="225"/>
      <c r="C305" s="225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</row>
    <row r="306">
      <c r="A306" s="226"/>
      <c r="B306" s="225"/>
      <c r="C306" s="225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</row>
    <row r="307">
      <c r="A307" s="226"/>
      <c r="B307" s="225"/>
      <c r="C307" s="225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</row>
    <row r="308">
      <c r="A308" s="226"/>
      <c r="B308" s="225"/>
      <c r="C308" s="225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</row>
    <row r="309">
      <c r="A309" s="226"/>
      <c r="B309" s="225"/>
      <c r="C309" s="225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</row>
    <row r="310">
      <c r="A310" s="226"/>
      <c r="B310" s="225"/>
      <c r="C310" s="225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</row>
    <row r="311">
      <c r="A311" s="226"/>
      <c r="B311" s="225"/>
      <c r="C311" s="225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</row>
    <row r="312">
      <c r="A312" s="226"/>
      <c r="B312" s="225"/>
      <c r="C312" s="225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</row>
    <row r="313">
      <c r="A313" s="226"/>
      <c r="B313" s="225"/>
      <c r="C313" s="225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</row>
    <row r="314">
      <c r="A314" s="226"/>
      <c r="B314" s="225"/>
      <c r="C314" s="225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</row>
    <row r="315">
      <c r="A315" s="226"/>
      <c r="B315" s="225"/>
      <c r="C315" s="225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</row>
    <row r="316">
      <c r="A316" s="226"/>
      <c r="B316" s="225"/>
      <c r="C316" s="225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</row>
    <row r="317">
      <c r="A317" s="226"/>
      <c r="B317" s="225"/>
      <c r="C317" s="225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</row>
    <row r="318">
      <c r="A318" s="226"/>
      <c r="B318" s="225"/>
      <c r="C318" s="225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</row>
    <row r="319">
      <c r="A319" s="226"/>
      <c r="B319" s="225"/>
      <c r="C319" s="225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</row>
    <row r="320">
      <c r="A320" s="226"/>
      <c r="B320" s="225"/>
      <c r="C320" s="225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</row>
    <row r="321">
      <c r="A321" s="226"/>
      <c r="B321" s="225"/>
      <c r="C321" s="225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</row>
    <row r="322">
      <c r="A322" s="226"/>
      <c r="B322" s="225"/>
      <c r="C322" s="225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</row>
    <row r="323">
      <c r="A323" s="226"/>
      <c r="B323" s="225"/>
      <c r="C323" s="225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</row>
    <row r="324">
      <c r="A324" s="226"/>
      <c r="B324" s="225"/>
      <c r="C324" s="225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</row>
    <row r="325">
      <c r="A325" s="226"/>
      <c r="B325" s="225"/>
      <c r="C325" s="225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</row>
    <row r="326">
      <c r="A326" s="226"/>
      <c r="B326" s="225"/>
      <c r="C326" s="225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</row>
    <row r="327">
      <c r="A327" s="226"/>
      <c r="B327" s="225"/>
      <c r="C327" s="225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</row>
    <row r="328">
      <c r="A328" s="226"/>
      <c r="B328" s="225"/>
      <c r="C328" s="225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</row>
    <row r="329">
      <c r="A329" s="226"/>
      <c r="B329" s="225"/>
      <c r="C329" s="225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</row>
    <row r="330">
      <c r="A330" s="226"/>
      <c r="B330" s="225"/>
      <c r="C330" s="225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</row>
    <row r="331">
      <c r="A331" s="226"/>
      <c r="B331" s="225"/>
      <c r="C331" s="225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</row>
    <row r="332">
      <c r="A332" s="226"/>
      <c r="B332" s="225"/>
      <c r="C332" s="225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</row>
    <row r="333">
      <c r="A333" s="226"/>
      <c r="B333" s="225"/>
      <c r="C333" s="225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</row>
    <row r="334">
      <c r="A334" s="226"/>
      <c r="B334" s="225"/>
      <c r="C334" s="225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</row>
    <row r="335">
      <c r="A335" s="226"/>
      <c r="B335" s="225"/>
      <c r="C335" s="225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</row>
    <row r="336">
      <c r="A336" s="226"/>
      <c r="B336" s="225"/>
      <c r="C336" s="225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</row>
    <row r="337">
      <c r="A337" s="226"/>
      <c r="B337" s="225"/>
      <c r="C337" s="225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</row>
    <row r="338">
      <c r="A338" s="226"/>
      <c r="B338" s="225"/>
      <c r="C338" s="225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</row>
    <row r="339">
      <c r="A339" s="226"/>
      <c r="B339" s="225"/>
      <c r="C339" s="225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</row>
    <row r="340">
      <c r="A340" s="226"/>
      <c r="B340" s="225"/>
      <c r="C340" s="225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</row>
    <row r="341">
      <c r="A341" s="226"/>
      <c r="B341" s="225"/>
      <c r="C341" s="225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</row>
    <row r="342">
      <c r="A342" s="226"/>
      <c r="B342" s="225"/>
      <c r="C342" s="225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</row>
    <row r="343">
      <c r="A343" s="226"/>
      <c r="B343" s="225"/>
      <c r="C343" s="225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</row>
    <row r="344">
      <c r="A344" s="226"/>
      <c r="B344" s="225"/>
      <c r="C344" s="225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</row>
    <row r="345">
      <c r="A345" s="226"/>
      <c r="B345" s="225"/>
      <c r="C345" s="225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</row>
    <row r="346">
      <c r="A346" s="226"/>
      <c r="B346" s="225"/>
      <c r="C346" s="225"/>
      <c r="D346" s="226"/>
      <c r="E346" s="226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</row>
    <row r="347">
      <c r="A347" s="226"/>
      <c r="B347" s="225"/>
      <c r="C347" s="225"/>
      <c r="D347" s="226"/>
      <c r="E347" s="226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</row>
    <row r="348">
      <c r="A348" s="226"/>
      <c r="B348" s="225"/>
      <c r="C348" s="225"/>
      <c r="D348" s="226"/>
      <c r="E348" s="226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</row>
    <row r="349">
      <c r="A349" s="226"/>
      <c r="B349" s="225"/>
      <c r="C349" s="225"/>
      <c r="D349" s="226"/>
      <c r="E349" s="226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</row>
    <row r="350">
      <c r="A350" s="226"/>
      <c r="B350" s="225"/>
      <c r="C350" s="225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</row>
    <row r="351">
      <c r="A351" s="226"/>
      <c r="B351" s="225"/>
      <c r="C351" s="225"/>
      <c r="D351" s="226"/>
      <c r="E351" s="226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</row>
    <row r="352">
      <c r="A352" s="226"/>
      <c r="B352" s="225"/>
      <c r="C352" s="225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</row>
    <row r="353">
      <c r="A353" s="226"/>
      <c r="B353" s="225"/>
      <c r="C353" s="225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</row>
    <row r="354">
      <c r="A354" s="226"/>
      <c r="B354" s="225"/>
      <c r="C354" s="225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</row>
    <row r="355">
      <c r="A355" s="226"/>
      <c r="B355" s="225"/>
      <c r="C355" s="225"/>
      <c r="D355" s="226"/>
      <c r="E355" s="226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</row>
    <row r="356">
      <c r="A356" s="226"/>
      <c r="B356" s="225"/>
      <c r="C356" s="225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</row>
    <row r="357">
      <c r="A357" s="226"/>
      <c r="B357" s="225"/>
      <c r="C357" s="225"/>
      <c r="D357" s="226"/>
      <c r="E357" s="226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</row>
    <row r="358">
      <c r="A358" s="226"/>
      <c r="B358" s="225"/>
      <c r="C358" s="225"/>
      <c r="D358" s="226"/>
      <c r="E358" s="226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</row>
    <row r="359">
      <c r="A359" s="226"/>
      <c r="B359" s="225"/>
      <c r="C359" s="225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</row>
    <row r="360">
      <c r="A360" s="226"/>
      <c r="B360" s="225"/>
      <c r="C360" s="225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</row>
    <row r="361">
      <c r="A361" s="226"/>
      <c r="B361" s="225"/>
      <c r="C361" s="225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</row>
    <row r="362">
      <c r="A362" s="226"/>
      <c r="B362" s="225"/>
      <c r="C362" s="225"/>
      <c r="D362" s="226"/>
      <c r="E362" s="226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</row>
    <row r="363">
      <c r="A363" s="226"/>
      <c r="B363" s="225"/>
      <c r="C363" s="225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</row>
    <row r="364">
      <c r="A364" s="226"/>
      <c r="B364" s="225"/>
      <c r="C364" s="225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</row>
    <row r="365">
      <c r="A365" s="226"/>
      <c r="B365" s="225"/>
      <c r="C365" s="225"/>
      <c r="D365" s="226"/>
      <c r="E365" s="226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</row>
    <row r="366">
      <c r="A366" s="226"/>
      <c r="B366" s="225"/>
      <c r="C366" s="225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</row>
    <row r="367">
      <c r="A367" s="226"/>
      <c r="B367" s="225"/>
      <c r="C367" s="225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</row>
    <row r="368">
      <c r="A368" s="226"/>
      <c r="B368" s="225"/>
      <c r="C368" s="225"/>
      <c r="D368" s="226"/>
      <c r="E368" s="226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</row>
    <row r="369">
      <c r="A369" s="226"/>
      <c r="B369" s="225"/>
      <c r="C369" s="225"/>
      <c r="D369" s="226"/>
      <c r="E369" s="226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</row>
    <row r="370">
      <c r="A370" s="226"/>
      <c r="B370" s="225"/>
      <c r="C370" s="225"/>
      <c r="D370" s="226"/>
      <c r="E370" s="226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</row>
    <row r="371">
      <c r="A371" s="226"/>
      <c r="B371" s="225"/>
      <c r="C371" s="225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</row>
    <row r="372">
      <c r="A372" s="226"/>
      <c r="B372" s="225"/>
      <c r="C372" s="225"/>
      <c r="D372" s="226"/>
      <c r="E372" s="226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</row>
    <row r="373">
      <c r="A373" s="226"/>
      <c r="B373" s="225"/>
      <c r="C373" s="225"/>
      <c r="D373" s="226"/>
      <c r="E373" s="226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</row>
    <row r="374">
      <c r="A374" s="226"/>
      <c r="B374" s="225"/>
      <c r="C374" s="225"/>
      <c r="D374" s="226"/>
      <c r="E374" s="226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</row>
    <row r="375">
      <c r="A375" s="226"/>
      <c r="B375" s="225"/>
      <c r="C375" s="225"/>
      <c r="D375" s="226"/>
      <c r="E375" s="226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</row>
    <row r="376">
      <c r="A376" s="226"/>
      <c r="B376" s="225"/>
      <c r="C376" s="225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</row>
    <row r="377">
      <c r="A377" s="226"/>
      <c r="B377" s="225"/>
      <c r="C377" s="225"/>
      <c r="D377" s="226"/>
      <c r="E377" s="226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</row>
    <row r="378">
      <c r="A378" s="226"/>
      <c r="B378" s="225"/>
      <c r="C378" s="225"/>
      <c r="D378" s="226"/>
      <c r="E378" s="226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</row>
    <row r="379">
      <c r="A379" s="226"/>
      <c r="B379" s="225"/>
      <c r="C379" s="225"/>
      <c r="D379" s="226"/>
      <c r="E379" s="226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</row>
    <row r="380">
      <c r="A380" s="226"/>
      <c r="B380" s="225"/>
      <c r="C380" s="225"/>
      <c r="D380" s="226"/>
      <c r="E380" s="226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</row>
    <row r="381">
      <c r="A381" s="226"/>
      <c r="B381" s="225"/>
      <c r="C381" s="225"/>
      <c r="D381" s="226"/>
      <c r="E381" s="226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</row>
    <row r="382">
      <c r="A382" s="226"/>
      <c r="B382" s="225"/>
      <c r="C382" s="225"/>
      <c r="D382" s="226"/>
      <c r="E382" s="226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</row>
    <row r="383">
      <c r="A383" s="226"/>
      <c r="B383" s="225"/>
      <c r="C383" s="225"/>
      <c r="D383" s="226"/>
      <c r="E383" s="226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</row>
    <row r="384">
      <c r="A384" s="226"/>
      <c r="B384" s="225"/>
      <c r="C384" s="225"/>
      <c r="D384" s="226"/>
      <c r="E384" s="226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</row>
    <row r="385">
      <c r="A385" s="226"/>
      <c r="B385" s="225"/>
      <c r="C385" s="225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</row>
    <row r="386">
      <c r="A386" s="226"/>
      <c r="B386" s="225"/>
      <c r="C386" s="225"/>
      <c r="D386" s="226"/>
      <c r="E386" s="226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</row>
    <row r="387">
      <c r="A387" s="226"/>
      <c r="B387" s="225"/>
      <c r="C387" s="225"/>
      <c r="D387" s="226"/>
      <c r="E387" s="226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</row>
    <row r="388">
      <c r="A388" s="226"/>
      <c r="B388" s="225"/>
      <c r="C388" s="225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</row>
    <row r="389">
      <c r="A389" s="226"/>
      <c r="B389" s="225"/>
      <c r="C389" s="225"/>
      <c r="D389" s="226"/>
      <c r="E389" s="226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</row>
    <row r="390">
      <c r="A390" s="226"/>
      <c r="B390" s="225"/>
      <c r="C390" s="225"/>
      <c r="D390" s="226"/>
      <c r="E390" s="226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</row>
    <row r="391">
      <c r="A391" s="226"/>
      <c r="B391" s="225"/>
      <c r="C391" s="225"/>
      <c r="D391" s="226"/>
      <c r="E391" s="226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</row>
    <row r="392">
      <c r="A392" s="226"/>
      <c r="B392" s="225"/>
      <c r="C392" s="225"/>
      <c r="D392" s="226"/>
      <c r="E392" s="226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</row>
    <row r="393">
      <c r="A393" s="226"/>
      <c r="B393" s="225"/>
      <c r="C393" s="225"/>
      <c r="D393" s="226"/>
      <c r="E393" s="226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</row>
    <row r="394">
      <c r="A394" s="226"/>
      <c r="B394" s="225"/>
      <c r="C394" s="225"/>
      <c r="D394" s="226"/>
      <c r="E394" s="226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</row>
    <row r="395">
      <c r="A395" s="226"/>
      <c r="B395" s="225"/>
      <c r="C395" s="225"/>
      <c r="D395" s="226"/>
      <c r="E395" s="226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</row>
    <row r="396">
      <c r="A396" s="226"/>
      <c r="B396" s="225"/>
      <c r="C396" s="225"/>
      <c r="D396" s="226"/>
      <c r="E396" s="226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</row>
    <row r="397">
      <c r="A397" s="226"/>
      <c r="B397" s="225"/>
      <c r="C397" s="225"/>
      <c r="D397" s="226"/>
      <c r="E397" s="226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</row>
    <row r="398">
      <c r="A398" s="226"/>
      <c r="B398" s="225"/>
      <c r="C398" s="225"/>
      <c r="D398" s="226"/>
      <c r="E398" s="226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</row>
    <row r="399">
      <c r="A399" s="226"/>
      <c r="B399" s="225"/>
      <c r="C399" s="225"/>
      <c r="D399" s="226"/>
      <c r="E399" s="226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</row>
    <row r="400">
      <c r="A400" s="226"/>
      <c r="B400" s="225"/>
      <c r="C400" s="225"/>
      <c r="D400" s="226"/>
      <c r="E400" s="226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</row>
    <row r="401">
      <c r="A401" s="226"/>
      <c r="B401" s="225"/>
      <c r="C401" s="225"/>
      <c r="D401" s="226"/>
      <c r="E401" s="226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</row>
    <row r="402">
      <c r="A402" s="226"/>
      <c r="B402" s="225"/>
      <c r="C402" s="225"/>
      <c r="D402" s="226"/>
      <c r="E402" s="226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</row>
    <row r="403">
      <c r="A403" s="226"/>
      <c r="B403" s="225"/>
      <c r="C403" s="225"/>
      <c r="D403" s="226"/>
      <c r="E403" s="226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</row>
    <row r="404">
      <c r="A404" s="226"/>
      <c r="B404" s="225"/>
      <c r="C404" s="225"/>
      <c r="D404" s="226"/>
      <c r="E404" s="226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</row>
    <row r="405">
      <c r="A405" s="226"/>
      <c r="B405" s="225"/>
      <c r="C405" s="225"/>
      <c r="D405" s="226"/>
      <c r="E405" s="226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</row>
    <row r="406">
      <c r="A406" s="226"/>
      <c r="B406" s="225"/>
      <c r="C406" s="225"/>
      <c r="D406" s="226"/>
      <c r="E406" s="226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</row>
    <row r="407">
      <c r="A407" s="226"/>
      <c r="B407" s="225"/>
      <c r="C407" s="225"/>
      <c r="D407" s="226"/>
      <c r="E407" s="226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</row>
    <row r="408">
      <c r="A408" s="226"/>
      <c r="B408" s="225"/>
      <c r="C408" s="225"/>
      <c r="D408" s="226"/>
      <c r="E408" s="226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</row>
    <row r="409">
      <c r="A409" s="226"/>
      <c r="B409" s="225"/>
      <c r="C409" s="225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</row>
    <row r="410">
      <c r="A410" s="226"/>
      <c r="B410" s="225"/>
      <c r="C410" s="225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</row>
    <row r="411">
      <c r="A411" s="226"/>
      <c r="B411" s="225"/>
      <c r="C411" s="225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</row>
    <row r="412">
      <c r="A412" s="226"/>
      <c r="B412" s="225"/>
      <c r="C412" s="225"/>
      <c r="D412" s="226"/>
      <c r="E412" s="226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</row>
    <row r="413">
      <c r="A413" s="226"/>
      <c r="B413" s="225"/>
      <c r="C413" s="225"/>
      <c r="D413" s="226"/>
      <c r="E413" s="226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</row>
    <row r="414">
      <c r="A414" s="226"/>
      <c r="B414" s="225"/>
      <c r="C414" s="225"/>
      <c r="D414" s="226"/>
      <c r="E414" s="226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</row>
    <row r="415">
      <c r="A415" s="226"/>
      <c r="B415" s="225"/>
      <c r="C415" s="225"/>
      <c r="D415" s="226"/>
      <c r="E415" s="226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</row>
    <row r="416">
      <c r="A416" s="226"/>
      <c r="B416" s="225"/>
      <c r="C416" s="225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</row>
    <row r="417">
      <c r="A417" s="226"/>
      <c r="B417" s="225"/>
      <c r="C417" s="225"/>
      <c r="D417" s="226"/>
      <c r="E417" s="226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</row>
    <row r="418">
      <c r="A418" s="226"/>
      <c r="B418" s="225"/>
      <c r="C418" s="225"/>
      <c r="D418" s="226"/>
      <c r="E418" s="226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</row>
    <row r="419">
      <c r="A419" s="226"/>
      <c r="B419" s="225"/>
      <c r="C419" s="225"/>
      <c r="D419" s="226"/>
      <c r="E419" s="226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</row>
    <row r="420">
      <c r="A420" s="226"/>
      <c r="B420" s="225"/>
      <c r="C420" s="225"/>
      <c r="D420" s="226"/>
      <c r="E420" s="226"/>
      <c r="F420" s="226"/>
      <c r="G420" s="226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</row>
    <row r="421">
      <c r="A421" s="226"/>
      <c r="B421" s="225"/>
      <c r="C421" s="225"/>
      <c r="D421" s="226"/>
      <c r="E421" s="226"/>
      <c r="F421" s="226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</row>
    <row r="422">
      <c r="A422" s="226"/>
      <c r="B422" s="225"/>
      <c r="C422" s="225"/>
      <c r="D422" s="226"/>
      <c r="E422" s="226"/>
      <c r="F422" s="226"/>
      <c r="G422" s="226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</row>
    <row r="423">
      <c r="A423" s="226"/>
      <c r="B423" s="225"/>
      <c r="C423" s="225"/>
      <c r="D423" s="226"/>
      <c r="E423" s="226"/>
      <c r="F423" s="226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</row>
    <row r="424">
      <c r="A424" s="226"/>
      <c r="B424" s="225"/>
      <c r="C424" s="225"/>
      <c r="D424" s="226"/>
      <c r="E424" s="226"/>
      <c r="F424" s="226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</row>
    <row r="425">
      <c r="A425" s="226"/>
      <c r="B425" s="225"/>
      <c r="C425" s="225"/>
      <c r="D425" s="226"/>
      <c r="E425" s="226"/>
      <c r="F425" s="226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</row>
    <row r="426">
      <c r="A426" s="226"/>
      <c r="B426" s="225"/>
      <c r="C426" s="225"/>
      <c r="D426" s="226"/>
      <c r="E426" s="226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</row>
    <row r="427">
      <c r="A427" s="226"/>
      <c r="B427" s="225"/>
      <c r="C427" s="225"/>
      <c r="D427" s="226"/>
      <c r="E427" s="226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</row>
    <row r="428">
      <c r="A428" s="226"/>
      <c r="B428" s="225"/>
      <c r="C428" s="225"/>
      <c r="D428" s="226"/>
      <c r="E428" s="226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</row>
    <row r="429">
      <c r="A429" s="226"/>
      <c r="B429" s="225"/>
      <c r="C429" s="225"/>
      <c r="D429" s="226"/>
      <c r="E429" s="226"/>
      <c r="F429" s="226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</row>
    <row r="430">
      <c r="A430" s="226"/>
      <c r="B430" s="225"/>
      <c r="C430" s="225"/>
      <c r="D430" s="226"/>
      <c r="E430" s="226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</row>
    <row r="431">
      <c r="A431" s="226"/>
      <c r="B431" s="225"/>
      <c r="C431" s="225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</row>
    <row r="432">
      <c r="A432" s="226"/>
      <c r="B432" s="225"/>
      <c r="C432" s="225"/>
      <c r="D432" s="226"/>
      <c r="E432" s="226"/>
      <c r="F432" s="226"/>
      <c r="G432" s="226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</row>
    <row r="433">
      <c r="A433" s="226"/>
      <c r="B433" s="225"/>
      <c r="C433" s="225"/>
      <c r="D433" s="226"/>
      <c r="E433" s="226"/>
      <c r="F433" s="226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</row>
    <row r="434">
      <c r="A434" s="226"/>
      <c r="B434" s="225"/>
      <c r="C434" s="225"/>
      <c r="D434" s="226"/>
      <c r="E434" s="226"/>
      <c r="F434" s="226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</row>
    <row r="435">
      <c r="A435" s="226"/>
      <c r="B435" s="225"/>
      <c r="C435" s="225"/>
      <c r="D435" s="226"/>
      <c r="E435" s="226"/>
      <c r="F435" s="226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</row>
    <row r="436">
      <c r="A436" s="226"/>
      <c r="B436" s="225"/>
      <c r="C436" s="225"/>
      <c r="D436" s="226"/>
      <c r="E436" s="226"/>
      <c r="F436" s="226"/>
      <c r="G436" s="226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</row>
    <row r="437">
      <c r="A437" s="226"/>
      <c r="B437" s="225"/>
      <c r="C437" s="225"/>
      <c r="D437" s="226"/>
      <c r="E437" s="226"/>
      <c r="F437" s="226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</row>
    <row r="438">
      <c r="A438" s="226"/>
      <c r="B438" s="225"/>
      <c r="C438" s="225"/>
      <c r="D438" s="226"/>
      <c r="E438" s="226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</row>
    <row r="439">
      <c r="A439" s="226"/>
      <c r="B439" s="225"/>
      <c r="C439" s="225"/>
      <c r="D439" s="226"/>
      <c r="E439" s="226"/>
      <c r="F439" s="226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</row>
    <row r="440">
      <c r="A440" s="226"/>
      <c r="B440" s="225"/>
      <c r="C440" s="225"/>
      <c r="D440" s="226"/>
      <c r="E440" s="226"/>
      <c r="F440" s="226"/>
      <c r="G440" s="226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</row>
    <row r="441">
      <c r="A441" s="226"/>
      <c r="B441" s="225"/>
      <c r="C441" s="225"/>
      <c r="D441" s="226"/>
      <c r="E441" s="226"/>
      <c r="F441" s="226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</row>
    <row r="442">
      <c r="A442" s="226"/>
      <c r="B442" s="225"/>
      <c r="C442" s="225"/>
      <c r="D442" s="226"/>
      <c r="E442" s="226"/>
      <c r="F442" s="226"/>
      <c r="G442" s="226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</row>
    <row r="443">
      <c r="A443" s="226"/>
      <c r="B443" s="225"/>
      <c r="C443" s="225"/>
      <c r="D443" s="226"/>
      <c r="E443" s="226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</row>
    <row r="444">
      <c r="A444" s="226"/>
      <c r="B444" s="225"/>
      <c r="C444" s="225"/>
      <c r="D444" s="226"/>
      <c r="E444" s="226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</row>
    <row r="445">
      <c r="A445" s="226"/>
      <c r="B445" s="225"/>
      <c r="C445" s="225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</row>
    <row r="446">
      <c r="A446" s="226"/>
      <c r="B446" s="225"/>
      <c r="C446" s="225"/>
      <c r="D446" s="226"/>
      <c r="E446" s="226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</row>
    <row r="447">
      <c r="A447" s="226"/>
      <c r="B447" s="225"/>
      <c r="C447" s="225"/>
      <c r="D447" s="226"/>
      <c r="E447" s="226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</row>
    <row r="448">
      <c r="A448" s="226"/>
      <c r="B448" s="225"/>
      <c r="C448" s="225"/>
      <c r="D448" s="226"/>
      <c r="E448" s="226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</row>
    <row r="449">
      <c r="A449" s="226"/>
      <c r="B449" s="225"/>
      <c r="C449" s="225"/>
      <c r="D449" s="226"/>
      <c r="E449" s="226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</row>
    <row r="450">
      <c r="A450" s="226"/>
      <c r="B450" s="225"/>
      <c r="C450" s="225"/>
      <c r="D450" s="226"/>
      <c r="E450" s="226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</row>
    <row r="451">
      <c r="A451" s="226"/>
      <c r="B451" s="225"/>
      <c r="C451" s="225"/>
      <c r="D451" s="226"/>
      <c r="E451" s="226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</row>
    <row r="452">
      <c r="A452" s="226"/>
      <c r="B452" s="225"/>
      <c r="C452" s="225"/>
      <c r="D452" s="226"/>
      <c r="E452" s="226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</row>
    <row r="453">
      <c r="A453" s="226"/>
      <c r="B453" s="225"/>
      <c r="C453" s="225"/>
      <c r="D453" s="226"/>
      <c r="E453" s="226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</row>
    <row r="454">
      <c r="A454" s="226"/>
      <c r="B454" s="225"/>
      <c r="C454" s="225"/>
      <c r="D454" s="226"/>
      <c r="E454" s="226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</row>
    <row r="455">
      <c r="A455" s="226"/>
      <c r="B455" s="225"/>
      <c r="C455" s="225"/>
      <c r="D455" s="226"/>
      <c r="E455" s="226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</row>
    <row r="456">
      <c r="A456" s="226"/>
      <c r="B456" s="225"/>
      <c r="C456" s="225"/>
      <c r="D456" s="226"/>
      <c r="E456" s="226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</row>
    <row r="457">
      <c r="A457" s="226"/>
      <c r="B457" s="225"/>
      <c r="C457" s="225"/>
      <c r="D457" s="226"/>
      <c r="E457" s="226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</row>
    <row r="458">
      <c r="A458" s="226"/>
      <c r="B458" s="225"/>
      <c r="C458" s="225"/>
      <c r="D458" s="226"/>
      <c r="E458" s="226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</row>
    <row r="459">
      <c r="A459" s="226"/>
      <c r="B459" s="225"/>
      <c r="C459" s="225"/>
      <c r="D459" s="226"/>
      <c r="E459" s="226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</row>
    <row r="460">
      <c r="A460" s="226"/>
      <c r="B460" s="225"/>
      <c r="C460" s="225"/>
      <c r="D460" s="226"/>
      <c r="E460" s="226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</row>
    <row r="461">
      <c r="A461" s="226"/>
      <c r="B461" s="225"/>
      <c r="C461" s="225"/>
      <c r="D461" s="226"/>
      <c r="E461" s="226"/>
      <c r="F461" s="226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</row>
    <row r="462">
      <c r="A462" s="226"/>
      <c r="B462" s="225"/>
      <c r="C462" s="225"/>
      <c r="D462" s="226"/>
      <c r="E462" s="226"/>
      <c r="F462" s="226"/>
      <c r="G462" s="226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</row>
    <row r="463">
      <c r="A463" s="226"/>
      <c r="B463" s="225"/>
      <c r="C463" s="225"/>
      <c r="D463" s="226"/>
      <c r="E463" s="226"/>
      <c r="F463" s="226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</row>
    <row r="464">
      <c r="A464" s="226"/>
      <c r="B464" s="225"/>
      <c r="C464" s="225"/>
      <c r="D464" s="226"/>
      <c r="E464" s="226"/>
      <c r="F464" s="226"/>
      <c r="G464" s="226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</row>
    <row r="465">
      <c r="A465" s="226"/>
      <c r="B465" s="225"/>
      <c r="C465" s="225"/>
      <c r="D465" s="226"/>
      <c r="E465" s="226"/>
      <c r="F465" s="226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</row>
    <row r="466">
      <c r="A466" s="226"/>
      <c r="B466" s="225"/>
      <c r="C466" s="225"/>
      <c r="D466" s="226"/>
      <c r="E466" s="226"/>
      <c r="F466" s="226"/>
      <c r="G466" s="226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</row>
    <row r="467">
      <c r="A467" s="226"/>
      <c r="B467" s="225"/>
      <c r="C467" s="225"/>
      <c r="D467" s="226"/>
      <c r="E467" s="226"/>
      <c r="F467" s="226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</row>
    <row r="468">
      <c r="A468" s="226"/>
      <c r="B468" s="225"/>
      <c r="C468" s="225"/>
      <c r="D468" s="226"/>
      <c r="E468" s="226"/>
      <c r="F468" s="226"/>
      <c r="G468" s="226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</row>
    <row r="469">
      <c r="A469" s="226"/>
      <c r="B469" s="225"/>
      <c r="C469" s="225"/>
      <c r="D469" s="226"/>
      <c r="E469" s="226"/>
      <c r="F469" s="226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</row>
    <row r="470">
      <c r="A470" s="226"/>
      <c r="B470" s="225"/>
      <c r="C470" s="225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</row>
    <row r="471">
      <c r="A471" s="226"/>
      <c r="B471" s="225"/>
      <c r="C471" s="225"/>
      <c r="D471" s="226"/>
      <c r="E471" s="226"/>
      <c r="F471" s="226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</row>
    <row r="472">
      <c r="A472" s="226"/>
      <c r="B472" s="225"/>
      <c r="C472" s="225"/>
      <c r="D472" s="226"/>
      <c r="E472" s="226"/>
      <c r="F472" s="226"/>
      <c r="G472" s="226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</row>
    <row r="473">
      <c r="A473" s="226"/>
      <c r="B473" s="225"/>
      <c r="C473" s="225"/>
      <c r="D473" s="226"/>
      <c r="E473" s="226"/>
      <c r="F473" s="226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</row>
    <row r="474">
      <c r="A474" s="226"/>
      <c r="B474" s="225"/>
      <c r="C474" s="225"/>
      <c r="D474" s="226"/>
      <c r="E474" s="226"/>
      <c r="F474" s="226"/>
      <c r="G474" s="226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</row>
    <row r="475">
      <c r="A475" s="226"/>
      <c r="B475" s="225"/>
      <c r="C475" s="225"/>
      <c r="D475" s="226"/>
      <c r="E475" s="226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</row>
    <row r="476">
      <c r="A476" s="226"/>
      <c r="B476" s="225"/>
      <c r="C476" s="225"/>
      <c r="D476" s="226"/>
      <c r="E476" s="226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</row>
    <row r="477">
      <c r="A477" s="226"/>
      <c r="B477" s="225"/>
      <c r="C477" s="225"/>
      <c r="D477" s="226"/>
      <c r="E477" s="226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</row>
    <row r="478">
      <c r="A478" s="226"/>
      <c r="B478" s="225"/>
      <c r="C478" s="225"/>
      <c r="D478" s="226"/>
      <c r="E478" s="226"/>
      <c r="F478" s="226"/>
      <c r="G478" s="226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</row>
    <row r="479">
      <c r="A479" s="226"/>
      <c r="B479" s="225"/>
      <c r="C479" s="225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</row>
    <row r="480">
      <c r="A480" s="226"/>
      <c r="B480" s="225"/>
      <c r="C480" s="225"/>
      <c r="D480" s="226"/>
      <c r="E480" s="226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</row>
    <row r="481">
      <c r="A481" s="226"/>
      <c r="B481" s="225"/>
      <c r="C481" s="225"/>
      <c r="D481" s="226"/>
      <c r="E481" s="226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</row>
    <row r="482">
      <c r="A482" s="226"/>
      <c r="B482" s="225"/>
      <c r="C482" s="225"/>
      <c r="D482" s="226"/>
      <c r="E482" s="226"/>
      <c r="F482" s="226"/>
      <c r="G482" s="226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</row>
    <row r="483">
      <c r="A483" s="226"/>
      <c r="B483" s="225"/>
      <c r="C483" s="225"/>
      <c r="D483" s="226"/>
      <c r="E483" s="226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</row>
    <row r="484">
      <c r="A484" s="226"/>
      <c r="B484" s="225"/>
      <c r="C484" s="225"/>
      <c r="D484" s="226"/>
      <c r="E484" s="226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</row>
    <row r="485">
      <c r="A485" s="226"/>
      <c r="B485" s="225"/>
      <c r="C485" s="225"/>
      <c r="D485" s="226"/>
      <c r="E485" s="226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</row>
    <row r="486">
      <c r="A486" s="226"/>
      <c r="B486" s="225"/>
      <c r="C486" s="225"/>
      <c r="D486" s="226"/>
      <c r="E486" s="226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</row>
    <row r="487">
      <c r="A487" s="226"/>
      <c r="B487" s="225"/>
      <c r="C487" s="225"/>
      <c r="D487" s="226"/>
      <c r="E487" s="226"/>
      <c r="F487" s="226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</row>
    <row r="488">
      <c r="A488" s="226"/>
      <c r="B488" s="225"/>
      <c r="C488" s="225"/>
      <c r="D488" s="226"/>
      <c r="E488" s="226"/>
      <c r="F488" s="226"/>
      <c r="G488" s="226"/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</row>
    <row r="489">
      <c r="A489" s="226"/>
      <c r="B489" s="225"/>
      <c r="C489" s="225"/>
      <c r="D489" s="226"/>
      <c r="E489" s="226"/>
      <c r="F489" s="226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</row>
    <row r="490">
      <c r="A490" s="226"/>
      <c r="B490" s="225"/>
      <c r="C490" s="225"/>
      <c r="D490" s="226"/>
      <c r="E490" s="226"/>
      <c r="F490" s="226"/>
      <c r="G490" s="226"/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</row>
    <row r="491">
      <c r="A491" s="226"/>
      <c r="B491" s="225"/>
      <c r="C491" s="225"/>
      <c r="D491" s="226"/>
      <c r="E491" s="226"/>
      <c r="F491" s="226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</row>
    <row r="492">
      <c r="A492" s="226"/>
      <c r="B492" s="225"/>
      <c r="C492" s="225"/>
      <c r="D492" s="226"/>
      <c r="E492" s="226"/>
      <c r="F492" s="226"/>
      <c r="G492" s="226"/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</row>
    <row r="493">
      <c r="A493" s="226"/>
      <c r="B493" s="225"/>
      <c r="C493" s="225"/>
      <c r="D493" s="226"/>
      <c r="E493" s="226"/>
      <c r="F493" s="226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</row>
    <row r="494">
      <c r="A494" s="226"/>
      <c r="B494" s="225"/>
      <c r="C494" s="225"/>
      <c r="D494" s="226"/>
      <c r="E494" s="226"/>
      <c r="F494" s="226"/>
      <c r="G494" s="226"/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</row>
    <row r="495">
      <c r="A495" s="226"/>
      <c r="B495" s="225"/>
      <c r="C495" s="225"/>
      <c r="D495" s="226"/>
      <c r="E495" s="226"/>
      <c r="F495" s="226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</row>
    <row r="496">
      <c r="A496" s="226"/>
      <c r="B496" s="225"/>
      <c r="C496" s="225"/>
      <c r="D496" s="226"/>
      <c r="E496" s="226"/>
      <c r="F496" s="226"/>
      <c r="G496" s="226"/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</row>
    <row r="497">
      <c r="A497" s="226"/>
      <c r="B497" s="225"/>
      <c r="C497" s="225"/>
      <c r="D497" s="226"/>
      <c r="E497" s="226"/>
      <c r="F497" s="226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</row>
    <row r="498">
      <c r="A498" s="226"/>
      <c r="B498" s="225"/>
      <c r="C498" s="225"/>
      <c r="D498" s="226"/>
      <c r="E498" s="226"/>
      <c r="F498" s="226"/>
      <c r="G498" s="226"/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</row>
    <row r="499">
      <c r="A499" s="226"/>
      <c r="B499" s="225"/>
      <c r="C499" s="225"/>
      <c r="D499" s="226"/>
      <c r="E499" s="226"/>
      <c r="F499" s="226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</row>
    <row r="500">
      <c r="A500" s="226"/>
      <c r="B500" s="225"/>
      <c r="C500" s="225"/>
      <c r="D500" s="226"/>
      <c r="E500" s="226"/>
      <c r="F500" s="226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</row>
    <row r="501">
      <c r="A501" s="226"/>
      <c r="B501" s="225"/>
      <c r="C501" s="225"/>
      <c r="D501" s="226"/>
      <c r="E501" s="226"/>
      <c r="F501" s="226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</row>
    <row r="502">
      <c r="A502" s="226"/>
      <c r="B502" s="225"/>
      <c r="C502" s="225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</row>
    <row r="503">
      <c r="A503" s="226"/>
      <c r="B503" s="225"/>
      <c r="C503" s="225"/>
      <c r="D503" s="226"/>
      <c r="E503" s="226"/>
      <c r="F503" s="226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  <c r="Z503" s="226"/>
      <c r="AA503" s="226"/>
      <c r="AB503" s="226"/>
      <c r="AC503" s="226"/>
      <c r="AD503" s="226"/>
      <c r="AE503" s="226"/>
    </row>
    <row r="504">
      <c r="A504" s="226"/>
      <c r="B504" s="225"/>
      <c r="C504" s="225"/>
      <c r="D504" s="226"/>
      <c r="E504" s="226"/>
      <c r="F504" s="226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</row>
    <row r="505">
      <c r="A505" s="226"/>
      <c r="B505" s="225"/>
      <c r="C505" s="225"/>
      <c r="D505" s="226"/>
      <c r="E505" s="226"/>
      <c r="F505" s="226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</row>
    <row r="506">
      <c r="A506" s="226"/>
      <c r="B506" s="225"/>
      <c r="C506" s="225"/>
      <c r="D506" s="226"/>
      <c r="E506" s="226"/>
      <c r="F506" s="226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</row>
    <row r="507">
      <c r="A507" s="226"/>
      <c r="B507" s="225"/>
      <c r="C507" s="225"/>
      <c r="D507" s="226"/>
      <c r="E507" s="226"/>
      <c r="F507" s="226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</row>
    <row r="508">
      <c r="A508" s="226"/>
      <c r="B508" s="225"/>
      <c r="C508" s="225"/>
      <c r="D508" s="226"/>
      <c r="E508" s="226"/>
      <c r="F508" s="226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  <c r="Z508" s="226"/>
      <c r="AA508" s="226"/>
      <c r="AB508" s="226"/>
      <c r="AC508" s="226"/>
      <c r="AD508" s="226"/>
      <c r="AE508" s="226"/>
    </row>
    <row r="509">
      <c r="A509" s="226"/>
      <c r="B509" s="225"/>
      <c r="C509" s="225"/>
      <c r="D509" s="226"/>
      <c r="E509" s="226"/>
      <c r="F509" s="226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</row>
    <row r="510">
      <c r="A510" s="226"/>
      <c r="B510" s="225"/>
      <c r="C510" s="225"/>
      <c r="D510" s="226"/>
      <c r="E510" s="226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</row>
    <row r="511">
      <c r="A511" s="226"/>
      <c r="B511" s="225"/>
      <c r="C511" s="225"/>
      <c r="D511" s="226"/>
      <c r="E511" s="226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</row>
    <row r="512">
      <c r="A512" s="226"/>
      <c r="B512" s="225"/>
      <c r="C512" s="225"/>
      <c r="D512" s="226"/>
      <c r="E512" s="226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</row>
    <row r="513">
      <c r="A513" s="226"/>
      <c r="B513" s="225"/>
      <c r="C513" s="225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</row>
    <row r="514">
      <c r="A514" s="226"/>
      <c r="B514" s="225"/>
      <c r="C514" s="225"/>
      <c r="D514" s="226"/>
      <c r="E514" s="226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</row>
    <row r="515">
      <c r="A515" s="226"/>
      <c r="B515" s="225"/>
      <c r="C515" s="225"/>
      <c r="D515" s="226"/>
      <c r="E515" s="226"/>
      <c r="F515" s="226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</row>
    <row r="516">
      <c r="A516" s="226"/>
      <c r="B516" s="225"/>
      <c r="C516" s="225"/>
      <c r="D516" s="226"/>
      <c r="E516" s="226"/>
      <c r="F516" s="226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  <c r="Z516" s="226"/>
      <c r="AA516" s="226"/>
      <c r="AB516" s="226"/>
      <c r="AC516" s="226"/>
      <c r="AD516" s="226"/>
      <c r="AE516" s="226"/>
    </row>
    <row r="517">
      <c r="A517" s="226"/>
      <c r="B517" s="225"/>
      <c r="C517" s="225"/>
      <c r="D517" s="226"/>
      <c r="E517" s="226"/>
      <c r="F517" s="226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</row>
    <row r="518">
      <c r="A518" s="226"/>
      <c r="B518" s="225"/>
      <c r="C518" s="225"/>
      <c r="D518" s="226"/>
      <c r="E518" s="226"/>
      <c r="F518" s="226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</row>
    <row r="519">
      <c r="A519" s="226"/>
      <c r="B519" s="225"/>
      <c r="C519" s="225"/>
      <c r="D519" s="226"/>
      <c r="E519" s="226"/>
      <c r="F519" s="226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</row>
    <row r="520">
      <c r="A520" s="226"/>
      <c r="B520" s="225"/>
      <c r="C520" s="225"/>
      <c r="D520" s="226"/>
      <c r="E520" s="226"/>
      <c r="F520" s="226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</row>
    <row r="521">
      <c r="A521" s="226"/>
      <c r="B521" s="225"/>
      <c r="C521" s="225"/>
      <c r="D521" s="226"/>
      <c r="E521" s="226"/>
      <c r="F521" s="226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</row>
    <row r="522">
      <c r="A522" s="226"/>
      <c r="B522" s="225"/>
      <c r="C522" s="225"/>
      <c r="D522" s="226"/>
      <c r="E522" s="226"/>
      <c r="F522" s="226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  <c r="Z522" s="226"/>
      <c r="AA522" s="226"/>
      <c r="AB522" s="226"/>
      <c r="AC522" s="226"/>
      <c r="AD522" s="226"/>
      <c r="AE522" s="226"/>
    </row>
    <row r="523">
      <c r="A523" s="226"/>
      <c r="B523" s="225"/>
      <c r="C523" s="225"/>
      <c r="D523" s="226"/>
      <c r="E523" s="226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</row>
    <row r="524">
      <c r="A524" s="226"/>
      <c r="B524" s="225"/>
      <c r="C524" s="225"/>
      <c r="D524" s="226"/>
      <c r="E524" s="226"/>
      <c r="F524" s="226"/>
      <c r="G524" s="226"/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  <c r="Z524" s="226"/>
      <c r="AA524" s="226"/>
      <c r="AB524" s="226"/>
      <c r="AC524" s="226"/>
      <c r="AD524" s="226"/>
      <c r="AE524" s="226"/>
    </row>
    <row r="525">
      <c r="A525" s="226"/>
      <c r="B525" s="225"/>
      <c r="C525" s="225"/>
      <c r="D525" s="226"/>
      <c r="E525" s="226"/>
      <c r="F525" s="226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  <c r="Z525" s="226"/>
      <c r="AA525" s="226"/>
      <c r="AB525" s="226"/>
      <c r="AC525" s="226"/>
      <c r="AD525" s="226"/>
      <c r="AE525" s="226"/>
    </row>
    <row r="526">
      <c r="A526" s="226"/>
      <c r="B526" s="225"/>
      <c r="C526" s="225"/>
      <c r="D526" s="226"/>
      <c r="E526" s="226"/>
      <c r="F526" s="226"/>
      <c r="G526" s="226"/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  <c r="Z526" s="226"/>
      <c r="AA526" s="226"/>
      <c r="AB526" s="226"/>
      <c r="AC526" s="226"/>
      <c r="AD526" s="226"/>
      <c r="AE526" s="226"/>
    </row>
    <row r="527">
      <c r="A527" s="226"/>
      <c r="B527" s="225"/>
      <c r="C527" s="225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  <c r="Z527" s="226"/>
      <c r="AA527" s="226"/>
      <c r="AB527" s="226"/>
      <c r="AC527" s="226"/>
      <c r="AD527" s="226"/>
      <c r="AE527" s="226"/>
    </row>
    <row r="528">
      <c r="A528" s="226"/>
      <c r="B528" s="225"/>
      <c r="C528" s="225"/>
      <c r="D528" s="226"/>
      <c r="E528" s="226"/>
      <c r="F528" s="226"/>
      <c r="G528" s="226"/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  <c r="Z528" s="226"/>
      <c r="AA528" s="226"/>
      <c r="AB528" s="226"/>
      <c r="AC528" s="226"/>
      <c r="AD528" s="226"/>
      <c r="AE528" s="226"/>
    </row>
    <row r="529">
      <c r="A529" s="226"/>
      <c r="B529" s="225"/>
      <c r="C529" s="225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  <c r="Z529" s="226"/>
      <c r="AA529" s="226"/>
      <c r="AB529" s="226"/>
      <c r="AC529" s="226"/>
      <c r="AD529" s="226"/>
      <c r="AE529" s="226"/>
    </row>
    <row r="530">
      <c r="A530" s="226"/>
      <c r="B530" s="225"/>
      <c r="C530" s="225"/>
      <c r="D530" s="226"/>
      <c r="E530" s="226"/>
      <c r="F530" s="226"/>
      <c r="G530" s="226"/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  <c r="Z530" s="226"/>
      <c r="AA530" s="226"/>
      <c r="AB530" s="226"/>
      <c r="AC530" s="226"/>
      <c r="AD530" s="226"/>
      <c r="AE530" s="226"/>
    </row>
    <row r="531">
      <c r="A531" s="226"/>
      <c r="B531" s="225"/>
      <c r="C531" s="225"/>
      <c r="D531" s="226"/>
      <c r="E531" s="226"/>
      <c r="F531" s="226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  <c r="Z531" s="226"/>
      <c r="AA531" s="226"/>
      <c r="AB531" s="226"/>
      <c r="AC531" s="226"/>
      <c r="AD531" s="226"/>
      <c r="AE531" s="226"/>
    </row>
    <row r="532">
      <c r="A532" s="226"/>
      <c r="B532" s="225"/>
      <c r="C532" s="225"/>
      <c r="D532" s="226"/>
      <c r="E532" s="226"/>
      <c r="F532" s="226"/>
      <c r="G532" s="226"/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  <c r="Z532" s="226"/>
      <c r="AA532" s="226"/>
      <c r="AB532" s="226"/>
      <c r="AC532" s="226"/>
      <c r="AD532" s="226"/>
      <c r="AE532" s="226"/>
    </row>
    <row r="533">
      <c r="A533" s="226"/>
      <c r="B533" s="225"/>
      <c r="C533" s="225"/>
      <c r="D533" s="226"/>
      <c r="E533" s="226"/>
      <c r="F533" s="226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  <c r="Z533" s="226"/>
      <c r="AA533" s="226"/>
      <c r="AB533" s="226"/>
      <c r="AC533" s="226"/>
      <c r="AD533" s="226"/>
      <c r="AE533" s="226"/>
    </row>
    <row r="534">
      <c r="A534" s="226"/>
      <c r="B534" s="225"/>
      <c r="C534" s="225"/>
      <c r="D534" s="226"/>
      <c r="E534" s="226"/>
      <c r="F534" s="226"/>
      <c r="G534" s="226"/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  <c r="Z534" s="226"/>
      <c r="AA534" s="226"/>
      <c r="AB534" s="226"/>
      <c r="AC534" s="226"/>
      <c r="AD534" s="226"/>
      <c r="AE534" s="226"/>
    </row>
    <row r="535">
      <c r="A535" s="226"/>
      <c r="B535" s="225"/>
      <c r="C535" s="225"/>
      <c r="D535" s="226"/>
      <c r="E535" s="226"/>
      <c r="F535" s="226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  <c r="Z535" s="226"/>
      <c r="AA535" s="226"/>
      <c r="AB535" s="226"/>
      <c r="AC535" s="226"/>
      <c r="AD535" s="226"/>
      <c r="AE535" s="226"/>
    </row>
    <row r="536">
      <c r="A536" s="226"/>
      <c r="B536" s="225"/>
      <c r="C536" s="225"/>
      <c r="D536" s="226"/>
      <c r="E536" s="226"/>
      <c r="F536" s="226"/>
      <c r="G536" s="226"/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  <c r="Z536" s="226"/>
      <c r="AA536" s="226"/>
      <c r="AB536" s="226"/>
      <c r="AC536" s="226"/>
      <c r="AD536" s="226"/>
      <c r="AE536" s="226"/>
    </row>
    <row r="537">
      <c r="A537" s="226"/>
      <c r="B537" s="225"/>
      <c r="C537" s="225"/>
      <c r="D537" s="226"/>
      <c r="E537" s="226"/>
      <c r="F537" s="226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  <c r="Z537" s="226"/>
      <c r="AA537" s="226"/>
      <c r="AB537" s="226"/>
      <c r="AC537" s="226"/>
      <c r="AD537" s="226"/>
      <c r="AE537" s="226"/>
    </row>
    <row r="538">
      <c r="A538" s="226"/>
      <c r="B538" s="225"/>
      <c r="C538" s="225"/>
      <c r="D538" s="226"/>
      <c r="E538" s="226"/>
      <c r="F538" s="226"/>
      <c r="G538" s="226"/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/>
    </row>
    <row r="539">
      <c r="A539" s="226"/>
      <c r="B539" s="225"/>
      <c r="C539" s="225"/>
      <c r="D539" s="226"/>
      <c r="E539" s="226"/>
      <c r="F539" s="226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  <c r="Z539" s="226"/>
      <c r="AA539" s="226"/>
      <c r="AB539" s="226"/>
      <c r="AC539" s="226"/>
      <c r="AD539" s="226"/>
      <c r="AE539" s="226"/>
    </row>
    <row r="540">
      <c r="A540" s="226"/>
      <c r="B540" s="225"/>
      <c r="C540" s="225"/>
      <c r="D540" s="226"/>
      <c r="E540" s="226"/>
      <c r="F540" s="226"/>
      <c r="G540" s="226"/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  <c r="Z540" s="226"/>
      <c r="AA540" s="226"/>
      <c r="AB540" s="226"/>
      <c r="AC540" s="226"/>
      <c r="AD540" s="226"/>
      <c r="AE540" s="226"/>
    </row>
    <row r="541">
      <c r="A541" s="226"/>
      <c r="B541" s="225"/>
      <c r="C541" s="225"/>
      <c r="D541" s="226"/>
      <c r="E541" s="226"/>
      <c r="F541" s="226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</row>
    <row r="542">
      <c r="A542" s="226"/>
      <c r="B542" s="225"/>
      <c r="C542" s="225"/>
      <c r="D542" s="226"/>
      <c r="E542" s="226"/>
      <c r="F542" s="226"/>
      <c r="G542" s="226"/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</row>
    <row r="543">
      <c r="A543" s="226"/>
      <c r="B543" s="225"/>
      <c r="C543" s="225"/>
      <c r="D543" s="226"/>
      <c r="E543" s="226"/>
      <c r="F543" s="226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</row>
    <row r="544">
      <c r="A544" s="226"/>
      <c r="B544" s="225"/>
      <c r="C544" s="225"/>
      <c r="D544" s="226"/>
      <c r="E544" s="226"/>
      <c r="F544" s="226"/>
      <c r="G544" s="226"/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</row>
    <row r="545">
      <c r="A545" s="226"/>
      <c r="B545" s="225"/>
      <c r="C545" s="225"/>
      <c r="D545" s="226"/>
      <c r="E545" s="226"/>
      <c r="F545" s="226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  <c r="Z545" s="226"/>
      <c r="AA545" s="226"/>
      <c r="AB545" s="226"/>
      <c r="AC545" s="226"/>
      <c r="AD545" s="226"/>
      <c r="AE545" s="226"/>
    </row>
    <row r="546">
      <c r="A546" s="226"/>
      <c r="B546" s="225"/>
      <c r="C546" s="225"/>
      <c r="D546" s="226"/>
      <c r="E546" s="226"/>
      <c r="F546" s="226"/>
      <c r="G546" s="226"/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</row>
    <row r="547">
      <c r="A547" s="226"/>
      <c r="B547" s="225"/>
      <c r="C547" s="225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</row>
    <row r="548">
      <c r="A548" s="226"/>
      <c r="B548" s="225"/>
      <c r="C548" s="225"/>
      <c r="D548" s="226"/>
      <c r="E548" s="226"/>
      <c r="F548" s="226"/>
      <c r="G548" s="226"/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</row>
    <row r="549">
      <c r="A549" s="226"/>
      <c r="B549" s="225"/>
      <c r="C549" s="225"/>
      <c r="D549" s="226"/>
      <c r="E549" s="226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</row>
    <row r="550">
      <c r="A550" s="226"/>
      <c r="B550" s="225"/>
      <c r="C550" s="225"/>
      <c r="D550" s="226"/>
      <c r="E550" s="226"/>
      <c r="F550" s="226"/>
      <c r="G550" s="226"/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  <c r="Z550" s="226"/>
      <c r="AA550" s="226"/>
      <c r="AB550" s="226"/>
      <c r="AC550" s="226"/>
      <c r="AD550" s="226"/>
      <c r="AE550" s="226"/>
    </row>
    <row r="551">
      <c r="A551" s="226"/>
      <c r="B551" s="225"/>
      <c r="C551" s="225"/>
      <c r="D551" s="226"/>
      <c r="E551" s="226"/>
      <c r="F551" s="226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</row>
    <row r="552">
      <c r="A552" s="226"/>
      <c r="B552" s="225"/>
      <c r="C552" s="225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</row>
    <row r="553">
      <c r="A553" s="226"/>
      <c r="B553" s="225"/>
      <c r="C553" s="225"/>
      <c r="D553" s="226"/>
      <c r="E553" s="226"/>
      <c r="F553" s="226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</row>
    <row r="554">
      <c r="A554" s="226"/>
      <c r="B554" s="225"/>
      <c r="C554" s="225"/>
      <c r="D554" s="226"/>
      <c r="E554" s="226"/>
      <c r="F554" s="226"/>
      <c r="G554" s="226"/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</row>
    <row r="555">
      <c r="A555" s="226"/>
      <c r="B555" s="225"/>
      <c r="C555" s="225"/>
      <c r="D555" s="226"/>
      <c r="E555" s="226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</row>
    <row r="556">
      <c r="A556" s="226"/>
      <c r="B556" s="225"/>
      <c r="C556" s="225"/>
      <c r="D556" s="226"/>
      <c r="E556" s="226"/>
      <c r="F556" s="226"/>
      <c r="G556" s="226"/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</row>
    <row r="557">
      <c r="A557" s="226"/>
      <c r="B557" s="225"/>
      <c r="C557" s="225"/>
      <c r="D557" s="226"/>
      <c r="E557" s="226"/>
      <c r="F557" s="226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</row>
    <row r="558">
      <c r="A558" s="226"/>
      <c r="B558" s="225"/>
      <c r="C558" s="225"/>
      <c r="D558" s="226"/>
      <c r="E558" s="226"/>
      <c r="F558" s="226"/>
      <c r="G558" s="226"/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  <c r="Z558" s="226"/>
      <c r="AA558" s="226"/>
      <c r="AB558" s="226"/>
      <c r="AC558" s="226"/>
      <c r="AD558" s="226"/>
      <c r="AE558" s="226"/>
    </row>
    <row r="559">
      <c r="A559" s="226"/>
      <c r="B559" s="225"/>
      <c r="C559" s="225"/>
      <c r="D559" s="226"/>
      <c r="E559" s="226"/>
      <c r="F559" s="226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</row>
    <row r="560">
      <c r="A560" s="226"/>
      <c r="B560" s="225"/>
      <c r="C560" s="225"/>
      <c r="D560" s="226"/>
      <c r="E560" s="226"/>
      <c r="F560" s="226"/>
      <c r="G560" s="226"/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</row>
    <row r="561">
      <c r="A561" s="226"/>
      <c r="B561" s="225"/>
      <c r="C561" s="225"/>
      <c r="D561" s="226"/>
      <c r="E561" s="226"/>
      <c r="F561" s="226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6"/>
      <c r="AA561" s="226"/>
      <c r="AB561" s="226"/>
      <c r="AC561" s="226"/>
      <c r="AD561" s="226"/>
      <c r="AE561" s="226"/>
    </row>
    <row r="562">
      <c r="A562" s="226"/>
      <c r="B562" s="225"/>
      <c r="C562" s="225"/>
      <c r="D562" s="226"/>
      <c r="E562" s="226"/>
      <c r="F562" s="226"/>
      <c r="G562" s="226"/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</row>
    <row r="563">
      <c r="A563" s="226"/>
      <c r="B563" s="225"/>
      <c r="C563" s="225"/>
      <c r="D563" s="226"/>
      <c r="E563" s="226"/>
      <c r="F563" s="226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</row>
    <row r="564">
      <c r="A564" s="226"/>
      <c r="B564" s="225"/>
      <c r="C564" s="225"/>
      <c r="D564" s="226"/>
      <c r="E564" s="226"/>
      <c r="F564" s="226"/>
      <c r="G564" s="226"/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  <c r="Z564" s="226"/>
      <c r="AA564" s="226"/>
      <c r="AB564" s="226"/>
      <c r="AC564" s="226"/>
      <c r="AD564" s="226"/>
      <c r="AE564" s="226"/>
    </row>
    <row r="565">
      <c r="A565" s="226"/>
      <c r="B565" s="225"/>
      <c r="C565" s="225"/>
      <c r="D565" s="226"/>
      <c r="E565" s="226"/>
      <c r="F565" s="226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</row>
    <row r="566">
      <c r="A566" s="226"/>
      <c r="B566" s="225"/>
      <c r="C566" s="225"/>
      <c r="D566" s="226"/>
      <c r="E566" s="226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</row>
    <row r="567">
      <c r="A567" s="226"/>
      <c r="B567" s="225"/>
      <c r="C567" s="225"/>
      <c r="D567" s="226"/>
      <c r="E567" s="226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</row>
    <row r="568">
      <c r="A568" s="226"/>
      <c r="B568" s="225"/>
      <c r="C568" s="225"/>
      <c r="D568" s="226"/>
      <c r="E568" s="226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</row>
    <row r="569">
      <c r="A569" s="226"/>
      <c r="B569" s="225"/>
      <c r="C569" s="225"/>
      <c r="D569" s="226"/>
      <c r="E569" s="226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</row>
    <row r="570">
      <c r="A570" s="226"/>
      <c r="B570" s="225"/>
      <c r="C570" s="225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</row>
    <row r="571">
      <c r="A571" s="226"/>
      <c r="B571" s="225"/>
      <c r="C571" s="225"/>
      <c r="D571" s="226"/>
      <c r="E571" s="226"/>
      <c r="F571" s="226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</row>
    <row r="572">
      <c r="A572" s="226"/>
      <c r="B572" s="225"/>
      <c r="C572" s="225"/>
      <c r="D572" s="226"/>
      <c r="E572" s="226"/>
      <c r="F572" s="226"/>
      <c r="G572" s="226"/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</row>
    <row r="573">
      <c r="A573" s="226"/>
      <c r="B573" s="225"/>
      <c r="C573" s="225"/>
      <c r="D573" s="226"/>
      <c r="E573" s="226"/>
      <c r="F573" s="226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</row>
    <row r="574">
      <c r="A574" s="226"/>
      <c r="B574" s="225"/>
      <c r="C574" s="225"/>
      <c r="D574" s="226"/>
      <c r="E574" s="226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</row>
    <row r="575">
      <c r="A575" s="226"/>
      <c r="B575" s="225"/>
      <c r="C575" s="225"/>
      <c r="D575" s="226"/>
      <c r="E575" s="226"/>
      <c r="F575" s="226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</row>
    <row r="576">
      <c r="A576" s="226"/>
      <c r="B576" s="225"/>
      <c r="C576" s="225"/>
      <c r="D576" s="226"/>
      <c r="E576" s="226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</row>
    <row r="577">
      <c r="A577" s="226"/>
      <c r="B577" s="225"/>
      <c r="C577" s="225"/>
      <c r="D577" s="226"/>
      <c r="E577" s="226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</row>
    <row r="578">
      <c r="A578" s="226"/>
      <c r="B578" s="225"/>
      <c r="C578" s="225"/>
      <c r="D578" s="226"/>
      <c r="E578" s="226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</row>
    <row r="579">
      <c r="A579" s="226"/>
      <c r="B579" s="225"/>
      <c r="C579" s="225"/>
      <c r="D579" s="226"/>
      <c r="E579" s="226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</row>
    <row r="580">
      <c r="A580" s="226"/>
      <c r="B580" s="225"/>
      <c r="C580" s="225"/>
      <c r="D580" s="226"/>
      <c r="E580" s="226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</row>
    <row r="581">
      <c r="A581" s="226"/>
      <c r="B581" s="225"/>
      <c r="C581" s="225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</row>
    <row r="582">
      <c r="A582" s="226"/>
      <c r="B582" s="225"/>
      <c r="C582" s="225"/>
      <c r="D582" s="226"/>
      <c r="E582" s="226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</row>
    <row r="583">
      <c r="A583" s="226"/>
      <c r="B583" s="225"/>
      <c r="C583" s="225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</row>
    <row r="584">
      <c r="A584" s="226"/>
      <c r="B584" s="225"/>
      <c r="C584" s="225"/>
      <c r="D584" s="226"/>
      <c r="E584" s="226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</row>
    <row r="585">
      <c r="A585" s="226"/>
      <c r="B585" s="225"/>
      <c r="C585" s="225"/>
      <c r="D585" s="226"/>
      <c r="E585" s="226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</row>
    <row r="586">
      <c r="A586" s="226"/>
      <c r="B586" s="225"/>
      <c r="C586" s="225"/>
      <c r="D586" s="226"/>
      <c r="E586" s="226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</row>
    <row r="587">
      <c r="A587" s="226"/>
      <c r="B587" s="225"/>
      <c r="C587" s="225"/>
      <c r="D587" s="226"/>
      <c r="E587" s="226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  <c r="Z587" s="226"/>
      <c r="AA587" s="226"/>
      <c r="AB587" s="226"/>
      <c r="AC587" s="226"/>
      <c r="AD587" s="226"/>
      <c r="AE587" s="226"/>
    </row>
    <row r="588">
      <c r="A588" s="226"/>
      <c r="B588" s="225"/>
      <c r="C588" s="225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  <c r="AB588" s="226"/>
      <c r="AC588" s="226"/>
      <c r="AD588" s="226"/>
      <c r="AE588" s="226"/>
    </row>
    <row r="589">
      <c r="A589" s="226"/>
      <c r="B589" s="225"/>
      <c r="C589" s="225"/>
      <c r="D589" s="226"/>
      <c r="E589" s="226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  <c r="Z589" s="226"/>
      <c r="AA589" s="226"/>
      <c r="AB589" s="226"/>
      <c r="AC589" s="226"/>
      <c r="AD589" s="226"/>
      <c r="AE589" s="226"/>
    </row>
    <row r="590">
      <c r="A590" s="226"/>
      <c r="B590" s="225"/>
      <c r="C590" s="225"/>
      <c r="D590" s="226"/>
      <c r="E590" s="226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  <c r="Z590" s="226"/>
      <c r="AA590" s="226"/>
      <c r="AB590" s="226"/>
      <c r="AC590" s="226"/>
      <c r="AD590" s="226"/>
      <c r="AE590" s="226"/>
    </row>
    <row r="591">
      <c r="A591" s="226"/>
      <c r="B591" s="225"/>
      <c r="C591" s="225"/>
      <c r="D591" s="226"/>
      <c r="E591" s="226"/>
      <c r="F591" s="226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  <c r="Z591" s="226"/>
      <c r="AA591" s="226"/>
      <c r="AB591" s="226"/>
      <c r="AC591" s="226"/>
      <c r="AD591" s="226"/>
      <c r="AE591" s="226"/>
    </row>
    <row r="592">
      <c r="A592" s="226"/>
      <c r="B592" s="225"/>
      <c r="C592" s="225"/>
      <c r="D592" s="226"/>
      <c r="E592" s="226"/>
      <c r="F592" s="226"/>
      <c r="G592" s="226"/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  <c r="Z592" s="226"/>
      <c r="AA592" s="226"/>
      <c r="AB592" s="226"/>
      <c r="AC592" s="226"/>
      <c r="AD592" s="226"/>
      <c r="AE592" s="226"/>
    </row>
    <row r="593">
      <c r="A593" s="226"/>
      <c r="B593" s="225"/>
      <c r="C593" s="225"/>
      <c r="D593" s="226"/>
      <c r="E593" s="226"/>
      <c r="F593" s="226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</row>
    <row r="594">
      <c r="A594" s="226"/>
      <c r="B594" s="225"/>
      <c r="C594" s="225"/>
      <c r="D594" s="226"/>
      <c r="E594" s="226"/>
      <c r="F594" s="226"/>
      <c r="G594" s="226"/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</row>
    <row r="595">
      <c r="A595" s="226"/>
      <c r="B595" s="225"/>
      <c r="C595" s="225"/>
      <c r="D595" s="226"/>
      <c r="E595" s="226"/>
      <c r="F595" s="226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</row>
    <row r="596">
      <c r="A596" s="226"/>
      <c r="B596" s="225"/>
      <c r="C596" s="225"/>
      <c r="D596" s="226"/>
      <c r="E596" s="226"/>
      <c r="F596" s="226"/>
      <c r="G596" s="226"/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</row>
    <row r="597">
      <c r="A597" s="226"/>
      <c r="B597" s="225"/>
      <c r="C597" s="225"/>
      <c r="D597" s="226"/>
      <c r="E597" s="226"/>
      <c r="F597" s="226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</row>
    <row r="598">
      <c r="A598" s="226"/>
      <c r="B598" s="225"/>
      <c r="C598" s="225"/>
      <c r="D598" s="226"/>
      <c r="E598" s="226"/>
      <c r="F598" s="226"/>
      <c r="G598" s="226"/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</row>
    <row r="599">
      <c r="A599" s="226"/>
      <c r="B599" s="225"/>
      <c r="C599" s="225"/>
      <c r="D599" s="226"/>
      <c r="E599" s="226"/>
      <c r="F599" s="226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</row>
    <row r="600">
      <c r="A600" s="226"/>
      <c r="B600" s="225"/>
      <c r="C600" s="225"/>
      <c r="D600" s="226"/>
      <c r="E600" s="226"/>
      <c r="F600" s="226"/>
      <c r="G600" s="226"/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  <c r="Z600" s="226"/>
      <c r="AA600" s="226"/>
      <c r="AB600" s="226"/>
      <c r="AC600" s="226"/>
      <c r="AD600" s="226"/>
      <c r="AE600" s="226"/>
    </row>
    <row r="601">
      <c r="A601" s="226"/>
      <c r="B601" s="225"/>
      <c r="C601" s="225"/>
      <c r="D601" s="226"/>
      <c r="E601" s="226"/>
      <c r="F601" s="226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</row>
    <row r="602">
      <c r="A602" s="226"/>
      <c r="B602" s="225"/>
      <c r="C602" s="225"/>
      <c r="D602" s="226"/>
      <c r="E602" s="226"/>
      <c r="F602" s="226"/>
      <c r="G602" s="226"/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</row>
    <row r="603">
      <c r="A603" s="226"/>
      <c r="B603" s="225"/>
      <c r="C603" s="225"/>
      <c r="D603" s="226"/>
      <c r="E603" s="226"/>
      <c r="F603" s="226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</row>
    <row r="604">
      <c r="A604" s="226"/>
      <c r="B604" s="225"/>
      <c r="C604" s="225"/>
      <c r="D604" s="226"/>
      <c r="E604" s="226"/>
      <c r="F604" s="226"/>
      <c r="G604" s="226"/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</row>
    <row r="605">
      <c r="A605" s="226"/>
      <c r="B605" s="225"/>
      <c r="C605" s="225"/>
      <c r="D605" s="226"/>
      <c r="E605" s="226"/>
      <c r="F605" s="226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</row>
    <row r="606">
      <c r="A606" s="226"/>
      <c r="B606" s="225"/>
      <c r="C606" s="225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  <c r="Z606" s="226"/>
      <c r="AA606" s="226"/>
      <c r="AB606" s="226"/>
      <c r="AC606" s="226"/>
      <c r="AD606" s="226"/>
      <c r="AE606" s="226"/>
    </row>
    <row r="607">
      <c r="A607" s="226"/>
      <c r="B607" s="225"/>
      <c r="C607" s="225"/>
      <c r="D607" s="226"/>
      <c r="E607" s="226"/>
      <c r="F607" s="226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</row>
    <row r="608">
      <c r="A608" s="226"/>
      <c r="B608" s="225"/>
      <c r="C608" s="225"/>
      <c r="D608" s="226"/>
      <c r="E608" s="226"/>
      <c r="F608" s="226"/>
      <c r="G608" s="226"/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6"/>
      <c r="AB608" s="226"/>
      <c r="AC608" s="226"/>
      <c r="AD608" s="226"/>
      <c r="AE608" s="226"/>
    </row>
    <row r="609">
      <c r="A609" s="226"/>
      <c r="B609" s="225"/>
      <c r="C609" s="225"/>
      <c r="D609" s="226"/>
      <c r="E609" s="226"/>
      <c r="F609" s="226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</row>
    <row r="610">
      <c r="A610" s="226"/>
      <c r="B610" s="225"/>
      <c r="C610" s="225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6"/>
      <c r="AB610" s="226"/>
      <c r="AC610" s="226"/>
      <c r="AD610" s="226"/>
      <c r="AE610" s="226"/>
    </row>
    <row r="611">
      <c r="A611" s="226"/>
      <c r="B611" s="225"/>
      <c r="C611" s="225"/>
      <c r="D611" s="226"/>
      <c r="E611" s="226"/>
      <c r="F611" s="226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</row>
    <row r="612">
      <c r="A612" s="226"/>
      <c r="B612" s="225"/>
      <c r="C612" s="225"/>
      <c r="D612" s="226"/>
      <c r="E612" s="226"/>
      <c r="F612" s="226"/>
      <c r="G612" s="226"/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</row>
    <row r="613">
      <c r="A613" s="226"/>
      <c r="B613" s="225"/>
      <c r="C613" s="225"/>
      <c r="D613" s="226"/>
      <c r="E613" s="226"/>
      <c r="F613" s="226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</row>
    <row r="614">
      <c r="A614" s="226"/>
      <c r="B614" s="225"/>
      <c r="C614" s="225"/>
      <c r="D614" s="226"/>
      <c r="E614" s="226"/>
      <c r="F614" s="226"/>
      <c r="G614" s="226"/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</row>
    <row r="615">
      <c r="A615" s="226"/>
      <c r="B615" s="225"/>
      <c r="C615" s="225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</row>
    <row r="616">
      <c r="A616" s="226"/>
      <c r="B616" s="225"/>
      <c r="C616" s="225"/>
      <c r="D616" s="226"/>
      <c r="E616" s="226"/>
      <c r="F616" s="226"/>
      <c r="G616" s="226"/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</row>
    <row r="617">
      <c r="A617" s="226"/>
      <c r="B617" s="225"/>
      <c r="C617" s="225"/>
      <c r="D617" s="226"/>
      <c r="E617" s="226"/>
      <c r="F617" s="226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</row>
    <row r="618">
      <c r="A618" s="226"/>
      <c r="B618" s="225"/>
      <c r="C618" s="225"/>
      <c r="D618" s="226"/>
      <c r="E618" s="226"/>
      <c r="F618" s="226"/>
      <c r="G618" s="226"/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</row>
    <row r="619">
      <c r="A619" s="226"/>
      <c r="B619" s="225"/>
      <c r="C619" s="225"/>
      <c r="D619" s="226"/>
      <c r="E619" s="226"/>
      <c r="F619" s="226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</row>
    <row r="620">
      <c r="A620" s="226"/>
      <c r="B620" s="225"/>
      <c r="C620" s="225"/>
      <c r="D620" s="226"/>
      <c r="E620" s="226"/>
      <c r="F620" s="226"/>
      <c r="G620" s="226"/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</row>
    <row r="621">
      <c r="A621" s="226"/>
      <c r="B621" s="225"/>
      <c r="C621" s="225"/>
      <c r="D621" s="226"/>
      <c r="E621" s="226"/>
      <c r="F621" s="226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</row>
    <row r="622">
      <c r="A622" s="226"/>
      <c r="B622" s="225"/>
      <c r="C622" s="225"/>
      <c r="D622" s="226"/>
      <c r="E622" s="226"/>
      <c r="F622" s="226"/>
      <c r="G622" s="226"/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</row>
    <row r="623">
      <c r="A623" s="226"/>
      <c r="B623" s="225"/>
      <c r="C623" s="225"/>
      <c r="D623" s="226"/>
      <c r="E623" s="226"/>
      <c r="F623" s="226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</row>
    <row r="624">
      <c r="A624" s="226"/>
      <c r="B624" s="225"/>
      <c r="C624" s="225"/>
      <c r="D624" s="226"/>
      <c r="E624" s="226"/>
      <c r="F624" s="226"/>
      <c r="G624" s="226"/>
      <c r="H624" s="226"/>
      <c r="I624" s="226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</row>
    <row r="625">
      <c r="A625" s="226"/>
      <c r="B625" s="225"/>
      <c r="C625" s="225"/>
      <c r="D625" s="226"/>
      <c r="E625" s="226"/>
      <c r="F625" s="226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</row>
    <row r="626">
      <c r="A626" s="226"/>
      <c r="B626" s="225"/>
      <c r="C626" s="225"/>
      <c r="D626" s="226"/>
      <c r="E626" s="226"/>
      <c r="F626" s="226"/>
      <c r="G626" s="226"/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</row>
    <row r="627">
      <c r="A627" s="226"/>
      <c r="B627" s="225"/>
      <c r="C627" s="225"/>
      <c r="D627" s="226"/>
      <c r="E627" s="226"/>
      <c r="F627" s="226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</row>
    <row r="628">
      <c r="A628" s="226"/>
      <c r="B628" s="225"/>
      <c r="C628" s="225"/>
      <c r="D628" s="226"/>
      <c r="E628" s="226"/>
      <c r="F628" s="226"/>
      <c r="G628" s="226"/>
      <c r="H628" s="226"/>
      <c r="I628" s="226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</row>
    <row r="629">
      <c r="A629" s="226"/>
      <c r="B629" s="225"/>
      <c r="C629" s="225"/>
      <c r="D629" s="226"/>
      <c r="E629" s="226"/>
      <c r="F629" s="226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6"/>
      <c r="AB629" s="226"/>
      <c r="AC629" s="226"/>
      <c r="AD629" s="226"/>
      <c r="AE629" s="226"/>
    </row>
    <row r="630">
      <c r="A630" s="226"/>
      <c r="B630" s="225"/>
      <c r="C630" s="225"/>
      <c r="D630" s="226"/>
      <c r="E630" s="226"/>
      <c r="F630" s="226"/>
      <c r="G630" s="226"/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</row>
    <row r="631">
      <c r="A631" s="226"/>
      <c r="B631" s="225"/>
      <c r="C631" s="225"/>
      <c r="D631" s="226"/>
      <c r="E631" s="226"/>
      <c r="F631" s="226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</row>
    <row r="632">
      <c r="A632" s="226"/>
      <c r="B632" s="225"/>
      <c r="C632" s="225"/>
      <c r="D632" s="226"/>
      <c r="E632" s="226"/>
      <c r="F632" s="226"/>
      <c r="G632" s="226"/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</row>
    <row r="633">
      <c r="A633" s="226"/>
      <c r="B633" s="225"/>
      <c r="C633" s="225"/>
      <c r="D633" s="226"/>
      <c r="E633" s="226"/>
      <c r="F633" s="226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</row>
    <row r="634">
      <c r="A634" s="226"/>
      <c r="B634" s="225"/>
      <c r="C634" s="225"/>
      <c r="D634" s="226"/>
      <c r="E634" s="226"/>
      <c r="F634" s="226"/>
      <c r="G634" s="226"/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  <c r="Z634" s="226"/>
      <c r="AA634" s="226"/>
      <c r="AB634" s="226"/>
      <c r="AC634" s="226"/>
      <c r="AD634" s="226"/>
      <c r="AE634" s="226"/>
    </row>
    <row r="635">
      <c r="A635" s="226"/>
      <c r="B635" s="225"/>
      <c r="C635" s="225"/>
      <c r="D635" s="226"/>
      <c r="E635" s="226"/>
      <c r="F635" s="226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</row>
    <row r="636">
      <c r="A636" s="226"/>
      <c r="B636" s="225"/>
      <c r="C636" s="225"/>
      <c r="D636" s="226"/>
      <c r="E636" s="226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</row>
    <row r="637">
      <c r="A637" s="226"/>
      <c r="B637" s="225"/>
      <c r="C637" s="225"/>
      <c r="D637" s="226"/>
      <c r="E637" s="226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</row>
    <row r="638">
      <c r="A638" s="226"/>
      <c r="B638" s="225"/>
      <c r="C638" s="225"/>
      <c r="D638" s="226"/>
      <c r="E638" s="226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</row>
    <row r="639">
      <c r="A639" s="226"/>
      <c r="B639" s="225"/>
      <c r="C639" s="225"/>
      <c r="D639" s="226"/>
      <c r="E639" s="226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</row>
    <row r="640">
      <c r="A640" s="226"/>
      <c r="B640" s="225"/>
      <c r="C640" s="225"/>
      <c r="D640" s="226"/>
      <c r="E640" s="226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</row>
    <row r="641">
      <c r="A641" s="226"/>
      <c r="B641" s="225"/>
      <c r="C641" s="225"/>
      <c r="D641" s="226"/>
      <c r="E641" s="226"/>
      <c r="F641" s="226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  <c r="Z641" s="226"/>
      <c r="AA641" s="226"/>
      <c r="AB641" s="226"/>
      <c r="AC641" s="226"/>
      <c r="AD641" s="226"/>
      <c r="AE641" s="226"/>
    </row>
    <row r="642">
      <c r="A642" s="226"/>
      <c r="B642" s="225"/>
      <c r="C642" s="225"/>
      <c r="D642" s="226"/>
      <c r="E642" s="226"/>
      <c r="F642" s="226"/>
      <c r="G642" s="226"/>
      <c r="H642" s="226"/>
      <c r="I642" s="226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  <c r="Z642" s="226"/>
      <c r="AA642" s="226"/>
      <c r="AB642" s="226"/>
      <c r="AC642" s="226"/>
      <c r="AD642" s="226"/>
      <c r="AE642" s="226"/>
    </row>
    <row r="643">
      <c r="A643" s="226"/>
      <c r="B643" s="225"/>
      <c r="C643" s="225"/>
      <c r="D643" s="226"/>
      <c r="E643" s="226"/>
      <c r="F643" s="226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</row>
    <row r="644">
      <c r="A644" s="226"/>
      <c r="B644" s="225"/>
      <c r="C644" s="225"/>
      <c r="D644" s="226"/>
      <c r="E644" s="226"/>
      <c r="F644" s="226"/>
      <c r="G644" s="226"/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</row>
    <row r="645">
      <c r="A645" s="226"/>
      <c r="B645" s="225"/>
      <c r="C645" s="225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</row>
    <row r="646">
      <c r="A646" s="226"/>
      <c r="B646" s="225"/>
      <c r="C646" s="225"/>
      <c r="D646" s="226"/>
      <c r="E646" s="226"/>
      <c r="F646" s="226"/>
      <c r="G646" s="226"/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</row>
    <row r="647">
      <c r="A647" s="226"/>
      <c r="B647" s="225"/>
      <c r="C647" s="225"/>
      <c r="D647" s="226"/>
      <c r="E647" s="226"/>
      <c r="F647" s="226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</row>
    <row r="648">
      <c r="A648" s="226"/>
      <c r="B648" s="225"/>
      <c r="C648" s="225"/>
      <c r="D648" s="226"/>
      <c r="E648" s="226"/>
      <c r="F648" s="226"/>
      <c r="G648" s="226"/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</row>
    <row r="649">
      <c r="A649" s="226"/>
      <c r="B649" s="225"/>
      <c r="C649" s="225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</row>
    <row r="650">
      <c r="A650" s="226"/>
      <c r="B650" s="225"/>
      <c r="C650" s="225"/>
      <c r="D650" s="226"/>
      <c r="E650" s="226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</row>
    <row r="651">
      <c r="A651" s="226"/>
      <c r="B651" s="225"/>
      <c r="C651" s="225"/>
      <c r="D651" s="226"/>
      <c r="E651" s="226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</row>
    <row r="652">
      <c r="A652" s="226"/>
      <c r="B652" s="225"/>
      <c r="C652" s="225"/>
      <c r="D652" s="226"/>
      <c r="E652" s="226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</row>
    <row r="653">
      <c r="A653" s="226"/>
      <c r="B653" s="225"/>
      <c r="C653" s="225"/>
      <c r="D653" s="226"/>
      <c r="E653" s="226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</row>
    <row r="654">
      <c r="A654" s="226"/>
      <c r="B654" s="225"/>
      <c r="C654" s="225"/>
      <c r="D654" s="226"/>
      <c r="E654" s="226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</row>
    <row r="655">
      <c r="A655" s="226"/>
      <c r="B655" s="225"/>
      <c r="C655" s="225"/>
      <c r="D655" s="226"/>
      <c r="E655" s="226"/>
      <c r="F655" s="226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</row>
    <row r="656">
      <c r="A656" s="226"/>
      <c r="B656" s="225"/>
      <c r="C656" s="225"/>
      <c r="D656" s="226"/>
      <c r="E656" s="226"/>
      <c r="F656" s="226"/>
      <c r="G656" s="226"/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</row>
    <row r="657">
      <c r="A657" s="226"/>
      <c r="B657" s="225"/>
      <c r="C657" s="225"/>
      <c r="D657" s="226"/>
      <c r="E657" s="226"/>
      <c r="F657" s="226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</row>
    <row r="658">
      <c r="A658" s="226"/>
      <c r="B658" s="225"/>
      <c r="C658" s="225"/>
      <c r="D658" s="226"/>
      <c r="E658" s="226"/>
      <c r="F658" s="226"/>
      <c r="G658" s="226"/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</row>
    <row r="659">
      <c r="A659" s="226"/>
      <c r="B659" s="225"/>
      <c r="C659" s="225"/>
      <c r="D659" s="226"/>
      <c r="E659" s="226"/>
      <c r="F659" s="226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</row>
    <row r="660">
      <c r="A660" s="226"/>
      <c r="B660" s="225"/>
      <c r="C660" s="225"/>
      <c r="D660" s="226"/>
      <c r="E660" s="226"/>
      <c r="F660" s="226"/>
      <c r="G660" s="226"/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  <c r="Z660" s="226"/>
      <c r="AA660" s="226"/>
      <c r="AB660" s="226"/>
      <c r="AC660" s="226"/>
      <c r="AD660" s="226"/>
      <c r="AE660" s="226"/>
    </row>
    <row r="661">
      <c r="A661" s="226"/>
      <c r="B661" s="225"/>
      <c r="C661" s="225"/>
      <c r="D661" s="226"/>
      <c r="E661" s="226"/>
      <c r="F661" s="226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</row>
    <row r="662">
      <c r="A662" s="226"/>
      <c r="B662" s="225"/>
      <c r="C662" s="225"/>
      <c r="D662" s="226"/>
      <c r="E662" s="226"/>
      <c r="F662" s="226"/>
      <c r="G662" s="226"/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</row>
    <row r="663">
      <c r="A663" s="226"/>
      <c r="B663" s="225"/>
      <c r="C663" s="225"/>
      <c r="D663" s="226"/>
      <c r="E663" s="226"/>
      <c r="F663" s="226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</row>
    <row r="664">
      <c r="A664" s="226"/>
      <c r="B664" s="225"/>
      <c r="C664" s="225"/>
      <c r="D664" s="226"/>
      <c r="E664" s="226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</row>
    <row r="665">
      <c r="A665" s="226"/>
      <c r="B665" s="225"/>
      <c r="C665" s="225"/>
      <c r="D665" s="226"/>
      <c r="E665" s="226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</row>
    <row r="666">
      <c r="A666" s="226"/>
      <c r="B666" s="225"/>
      <c r="C666" s="225"/>
      <c r="D666" s="226"/>
      <c r="E666" s="226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</row>
    <row r="667">
      <c r="A667" s="226"/>
      <c r="B667" s="225"/>
      <c r="C667" s="225"/>
      <c r="D667" s="226"/>
      <c r="E667" s="226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</row>
    <row r="668">
      <c r="A668" s="226"/>
      <c r="B668" s="225"/>
      <c r="C668" s="225"/>
      <c r="D668" s="226"/>
      <c r="E668" s="226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</row>
    <row r="669">
      <c r="A669" s="226"/>
      <c r="B669" s="225"/>
      <c r="C669" s="225"/>
      <c r="D669" s="226"/>
      <c r="E669" s="226"/>
      <c r="F669" s="226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</row>
    <row r="670">
      <c r="A670" s="226"/>
      <c r="B670" s="225"/>
      <c r="C670" s="225"/>
      <c r="D670" s="226"/>
      <c r="E670" s="226"/>
      <c r="F670" s="226"/>
      <c r="G670" s="226"/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</row>
    <row r="671">
      <c r="A671" s="226"/>
      <c r="B671" s="225"/>
      <c r="C671" s="225"/>
      <c r="D671" s="226"/>
      <c r="E671" s="226"/>
      <c r="F671" s="226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</row>
    <row r="672">
      <c r="A672" s="226"/>
      <c r="B672" s="225"/>
      <c r="C672" s="225"/>
      <c r="D672" s="226"/>
      <c r="E672" s="226"/>
      <c r="F672" s="226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</row>
    <row r="673">
      <c r="A673" s="226"/>
      <c r="B673" s="225"/>
      <c r="C673" s="225"/>
      <c r="D673" s="226"/>
      <c r="E673" s="226"/>
      <c r="F673" s="226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  <c r="Z673" s="226"/>
      <c r="AA673" s="226"/>
      <c r="AB673" s="226"/>
      <c r="AC673" s="226"/>
      <c r="AD673" s="226"/>
      <c r="AE673" s="226"/>
    </row>
    <row r="674">
      <c r="A674" s="226"/>
      <c r="B674" s="225"/>
      <c r="C674" s="225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</row>
    <row r="675">
      <c r="A675" s="226"/>
      <c r="B675" s="225"/>
      <c r="C675" s="225"/>
      <c r="D675" s="226"/>
      <c r="E675" s="226"/>
      <c r="F675" s="226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</row>
    <row r="676">
      <c r="A676" s="226"/>
      <c r="B676" s="225"/>
      <c r="C676" s="225"/>
      <c r="D676" s="226"/>
      <c r="E676" s="226"/>
      <c r="F676" s="226"/>
      <c r="G676" s="226"/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</row>
    <row r="677">
      <c r="A677" s="226"/>
      <c r="B677" s="225"/>
      <c r="C677" s="225"/>
      <c r="D677" s="226"/>
      <c r="E677" s="226"/>
      <c r="F677" s="226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</row>
    <row r="678">
      <c r="A678" s="226"/>
      <c r="B678" s="225"/>
      <c r="C678" s="225"/>
      <c r="D678" s="226"/>
      <c r="E678" s="226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</row>
    <row r="679">
      <c r="A679" s="226"/>
      <c r="B679" s="225"/>
      <c r="C679" s="225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  <c r="Z679" s="226"/>
      <c r="AA679" s="226"/>
      <c r="AB679" s="226"/>
      <c r="AC679" s="226"/>
      <c r="AD679" s="226"/>
      <c r="AE679" s="226"/>
    </row>
    <row r="680">
      <c r="A680" s="226"/>
      <c r="B680" s="225"/>
      <c r="C680" s="225"/>
      <c r="D680" s="226"/>
      <c r="E680" s="226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</row>
    <row r="681">
      <c r="A681" s="226"/>
      <c r="B681" s="225"/>
      <c r="C681" s="225"/>
      <c r="D681" s="226"/>
      <c r="E681" s="226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</row>
    <row r="682">
      <c r="A682" s="226"/>
      <c r="B682" s="225"/>
      <c r="C682" s="225"/>
      <c r="D682" s="226"/>
      <c r="E682" s="226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</row>
    <row r="683">
      <c r="A683" s="226"/>
      <c r="B683" s="225"/>
      <c r="C683" s="225"/>
      <c r="D683" s="226"/>
      <c r="E683" s="226"/>
      <c r="F683" s="226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</row>
    <row r="684">
      <c r="A684" s="226"/>
      <c r="B684" s="225"/>
      <c r="C684" s="225"/>
      <c r="D684" s="226"/>
      <c r="E684" s="226"/>
      <c r="F684" s="226"/>
      <c r="G684" s="226"/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</row>
    <row r="685">
      <c r="A685" s="226"/>
      <c r="B685" s="225"/>
      <c r="C685" s="225"/>
      <c r="D685" s="226"/>
      <c r="E685" s="226"/>
      <c r="F685" s="226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</row>
    <row r="686">
      <c r="A686" s="226"/>
      <c r="B686" s="225"/>
      <c r="C686" s="225"/>
      <c r="D686" s="226"/>
      <c r="E686" s="226"/>
      <c r="F686" s="226"/>
      <c r="G686" s="226"/>
      <c r="H686" s="226"/>
      <c r="I686" s="226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</row>
    <row r="687">
      <c r="A687" s="226"/>
      <c r="B687" s="225"/>
      <c r="C687" s="225"/>
      <c r="D687" s="226"/>
      <c r="E687" s="226"/>
      <c r="F687" s="226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</row>
    <row r="688">
      <c r="A688" s="226"/>
      <c r="B688" s="225"/>
      <c r="C688" s="225"/>
      <c r="D688" s="226"/>
      <c r="E688" s="226"/>
      <c r="F688" s="226"/>
      <c r="G688" s="226"/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</row>
    <row r="689">
      <c r="A689" s="226"/>
      <c r="B689" s="225"/>
      <c r="C689" s="225"/>
      <c r="D689" s="226"/>
      <c r="E689" s="226"/>
      <c r="F689" s="226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</row>
    <row r="690">
      <c r="A690" s="226"/>
      <c r="B690" s="225"/>
      <c r="C690" s="225"/>
      <c r="D690" s="226"/>
      <c r="E690" s="226"/>
      <c r="F690" s="226"/>
      <c r="G690" s="226"/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</row>
    <row r="691">
      <c r="A691" s="226"/>
      <c r="B691" s="225"/>
      <c r="C691" s="225"/>
      <c r="D691" s="226"/>
      <c r="E691" s="226"/>
      <c r="F691" s="226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</row>
    <row r="692">
      <c r="A692" s="226"/>
      <c r="B692" s="225"/>
      <c r="C692" s="225"/>
      <c r="D692" s="226"/>
      <c r="E692" s="226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</row>
    <row r="693">
      <c r="A693" s="226"/>
      <c r="B693" s="225"/>
      <c r="C693" s="225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</row>
    <row r="694">
      <c r="A694" s="226"/>
      <c r="B694" s="225"/>
      <c r="C694" s="225"/>
      <c r="D694" s="226"/>
      <c r="E694" s="226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</row>
    <row r="695">
      <c r="A695" s="226"/>
      <c r="B695" s="225"/>
      <c r="C695" s="225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</row>
    <row r="696">
      <c r="A696" s="226"/>
      <c r="B696" s="225"/>
      <c r="C696" s="225"/>
      <c r="D696" s="226"/>
      <c r="E696" s="226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</row>
    <row r="697">
      <c r="A697" s="226"/>
      <c r="B697" s="225"/>
      <c r="C697" s="225"/>
      <c r="D697" s="226"/>
      <c r="E697" s="226"/>
      <c r="F697" s="226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</row>
    <row r="698">
      <c r="A698" s="226"/>
      <c r="B698" s="225"/>
      <c r="C698" s="225"/>
      <c r="D698" s="226"/>
      <c r="E698" s="226"/>
      <c r="F698" s="226"/>
      <c r="G698" s="226"/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</row>
    <row r="699">
      <c r="A699" s="226"/>
      <c r="B699" s="225"/>
      <c r="C699" s="225"/>
      <c r="D699" s="226"/>
      <c r="E699" s="226"/>
      <c r="F699" s="226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</row>
    <row r="700">
      <c r="A700" s="226"/>
      <c r="B700" s="225"/>
      <c r="C700" s="225"/>
      <c r="D700" s="226"/>
      <c r="E700" s="226"/>
      <c r="F700" s="226"/>
      <c r="G700" s="226"/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</row>
    <row r="701">
      <c r="A701" s="226"/>
      <c r="B701" s="225"/>
      <c r="C701" s="225"/>
      <c r="D701" s="226"/>
      <c r="E701" s="226"/>
      <c r="F701" s="226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</row>
    <row r="702">
      <c r="A702" s="226"/>
      <c r="B702" s="225"/>
      <c r="C702" s="225"/>
      <c r="D702" s="226"/>
      <c r="E702" s="226"/>
      <c r="F702" s="226"/>
      <c r="G702" s="226"/>
      <c r="H702" s="226"/>
      <c r="I702" s="226"/>
      <c r="J702" s="226"/>
      <c r="K702" s="226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  <c r="Z702" s="226"/>
      <c r="AA702" s="226"/>
      <c r="AB702" s="226"/>
      <c r="AC702" s="226"/>
      <c r="AD702" s="226"/>
      <c r="AE702" s="226"/>
    </row>
    <row r="703">
      <c r="A703" s="226"/>
      <c r="B703" s="225"/>
      <c r="C703" s="225"/>
      <c r="D703" s="226"/>
      <c r="E703" s="226"/>
      <c r="F703" s="226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</row>
    <row r="704">
      <c r="A704" s="226"/>
      <c r="B704" s="225"/>
      <c r="C704" s="225"/>
      <c r="D704" s="226"/>
      <c r="E704" s="226"/>
      <c r="F704" s="226"/>
      <c r="G704" s="226"/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</row>
    <row r="705">
      <c r="A705" s="226"/>
      <c r="B705" s="225"/>
      <c r="C705" s="225"/>
      <c r="D705" s="226"/>
      <c r="E705" s="226"/>
      <c r="F705" s="226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</row>
    <row r="706">
      <c r="A706" s="226"/>
      <c r="B706" s="225"/>
      <c r="C706" s="225"/>
      <c r="D706" s="226"/>
      <c r="E706" s="226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</row>
    <row r="707">
      <c r="A707" s="226"/>
      <c r="B707" s="225"/>
      <c r="C707" s="225"/>
      <c r="D707" s="226"/>
      <c r="E707" s="226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</row>
    <row r="708">
      <c r="A708" s="226"/>
      <c r="B708" s="225"/>
      <c r="C708" s="225"/>
      <c r="D708" s="226"/>
      <c r="E708" s="226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</row>
    <row r="709">
      <c r="A709" s="226"/>
      <c r="B709" s="225"/>
      <c r="C709" s="225"/>
      <c r="D709" s="226"/>
      <c r="E709" s="226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</row>
    <row r="710">
      <c r="A710" s="226"/>
      <c r="B710" s="225"/>
      <c r="C710" s="225"/>
      <c r="D710" s="226"/>
      <c r="E710" s="226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</row>
    <row r="711">
      <c r="A711" s="226"/>
      <c r="B711" s="225"/>
      <c r="C711" s="225"/>
      <c r="D711" s="226"/>
      <c r="E711" s="226"/>
      <c r="F711" s="226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</row>
    <row r="712">
      <c r="A712" s="226"/>
      <c r="B712" s="225"/>
      <c r="C712" s="225"/>
      <c r="D712" s="226"/>
      <c r="E712" s="226"/>
      <c r="F712" s="226"/>
      <c r="G712" s="226"/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</row>
    <row r="713">
      <c r="A713" s="226"/>
      <c r="B713" s="225"/>
      <c r="C713" s="225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</row>
    <row r="714">
      <c r="A714" s="226"/>
      <c r="B714" s="225"/>
      <c r="C714" s="225"/>
      <c r="D714" s="226"/>
      <c r="E714" s="226"/>
      <c r="F714" s="226"/>
      <c r="G714" s="226"/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</row>
    <row r="715">
      <c r="A715" s="226"/>
      <c r="B715" s="225"/>
      <c r="C715" s="225"/>
      <c r="D715" s="226"/>
      <c r="E715" s="226"/>
      <c r="F715" s="226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  <c r="Z715" s="226"/>
      <c r="AA715" s="226"/>
      <c r="AB715" s="226"/>
      <c r="AC715" s="226"/>
      <c r="AD715" s="226"/>
      <c r="AE715" s="226"/>
    </row>
    <row r="716">
      <c r="A716" s="226"/>
      <c r="B716" s="225"/>
      <c r="C716" s="225"/>
      <c r="D716" s="226"/>
      <c r="E716" s="226"/>
      <c r="F716" s="226"/>
      <c r="G716" s="226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</row>
    <row r="717">
      <c r="A717" s="226"/>
      <c r="B717" s="225"/>
      <c r="C717" s="225"/>
      <c r="D717" s="226"/>
      <c r="E717" s="226"/>
      <c r="F717" s="226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</row>
    <row r="718">
      <c r="A718" s="226"/>
      <c r="B718" s="225"/>
      <c r="C718" s="225"/>
      <c r="D718" s="226"/>
      <c r="E718" s="226"/>
      <c r="F718" s="226"/>
      <c r="G718" s="226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</row>
    <row r="719">
      <c r="A719" s="226"/>
      <c r="B719" s="225"/>
      <c r="C719" s="225"/>
      <c r="D719" s="226"/>
      <c r="E719" s="226"/>
      <c r="F719" s="226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</row>
    <row r="720">
      <c r="A720" s="226"/>
      <c r="B720" s="225"/>
      <c r="C720" s="225"/>
      <c r="D720" s="226"/>
      <c r="E720" s="226"/>
      <c r="F720" s="226"/>
      <c r="G720" s="226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</row>
    <row r="721">
      <c r="A721" s="226"/>
      <c r="B721" s="225"/>
      <c r="C721" s="225"/>
      <c r="D721" s="226"/>
      <c r="E721" s="226"/>
      <c r="F721" s="226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</row>
    <row r="722">
      <c r="A722" s="226"/>
      <c r="B722" s="225"/>
      <c r="C722" s="225"/>
      <c r="D722" s="226"/>
      <c r="E722" s="226"/>
      <c r="F722" s="226"/>
      <c r="G722" s="226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</row>
    <row r="723">
      <c r="A723" s="226"/>
      <c r="B723" s="225"/>
      <c r="C723" s="225"/>
      <c r="D723" s="226"/>
      <c r="E723" s="226"/>
      <c r="F723" s="226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</row>
    <row r="724">
      <c r="A724" s="226"/>
      <c r="B724" s="225"/>
      <c r="C724" s="225"/>
      <c r="D724" s="226"/>
      <c r="E724" s="226"/>
      <c r="F724" s="226"/>
      <c r="G724" s="226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</row>
    <row r="725">
      <c r="A725" s="226"/>
      <c r="B725" s="225"/>
      <c r="C725" s="225"/>
      <c r="D725" s="226"/>
      <c r="E725" s="226"/>
      <c r="F725" s="226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</row>
    <row r="726">
      <c r="A726" s="226"/>
      <c r="B726" s="225"/>
      <c r="C726" s="225"/>
      <c r="D726" s="226"/>
      <c r="E726" s="226"/>
      <c r="F726" s="226"/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</row>
    <row r="727">
      <c r="A727" s="226"/>
      <c r="B727" s="225"/>
      <c r="C727" s="225"/>
      <c r="D727" s="226"/>
      <c r="E727" s="226"/>
      <c r="F727" s="226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</row>
    <row r="728">
      <c r="A728" s="226"/>
      <c r="B728" s="225"/>
      <c r="C728" s="225"/>
      <c r="D728" s="226"/>
      <c r="E728" s="226"/>
      <c r="F728" s="226"/>
      <c r="G728" s="226"/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</row>
    <row r="729">
      <c r="A729" s="226"/>
      <c r="B729" s="225"/>
      <c r="C729" s="225"/>
      <c r="D729" s="226"/>
      <c r="E729" s="226"/>
      <c r="F729" s="226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</row>
    <row r="730">
      <c r="A730" s="226"/>
      <c r="B730" s="225"/>
      <c r="C730" s="225"/>
      <c r="D730" s="226"/>
      <c r="E730" s="226"/>
      <c r="F730" s="226"/>
      <c r="G730" s="226"/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</row>
    <row r="731">
      <c r="A731" s="226"/>
      <c r="B731" s="225"/>
      <c r="C731" s="225"/>
      <c r="D731" s="226"/>
      <c r="E731" s="226"/>
      <c r="F731" s="226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</row>
    <row r="732">
      <c r="A732" s="226"/>
      <c r="B732" s="225"/>
      <c r="C732" s="225"/>
      <c r="D732" s="226"/>
      <c r="E732" s="226"/>
      <c r="F732" s="226"/>
      <c r="G732" s="226"/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</row>
    <row r="733">
      <c r="A733" s="226"/>
      <c r="B733" s="225"/>
      <c r="C733" s="225"/>
      <c r="D733" s="226"/>
      <c r="E733" s="226"/>
      <c r="F733" s="226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</row>
    <row r="734">
      <c r="A734" s="226"/>
      <c r="B734" s="225"/>
      <c r="C734" s="225"/>
      <c r="D734" s="226"/>
      <c r="E734" s="226"/>
      <c r="F734" s="226"/>
      <c r="G734" s="226"/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</row>
    <row r="735">
      <c r="A735" s="226"/>
      <c r="B735" s="225"/>
      <c r="C735" s="225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</row>
    <row r="736">
      <c r="A736" s="226"/>
      <c r="B736" s="225"/>
      <c r="C736" s="225"/>
      <c r="D736" s="226"/>
      <c r="E736" s="226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</row>
    <row r="737">
      <c r="A737" s="226"/>
      <c r="B737" s="225"/>
      <c r="C737" s="225"/>
      <c r="D737" s="226"/>
      <c r="E737" s="226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</row>
    <row r="738">
      <c r="A738" s="226"/>
      <c r="B738" s="225"/>
      <c r="C738" s="225"/>
      <c r="D738" s="226"/>
      <c r="E738" s="226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</row>
    <row r="739">
      <c r="A739" s="226"/>
      <c r="B739" s="225"/>
      <c r="C739" s="225"/>
      <c r="D739" s="226"/>
      <c r="E739" s="226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</row>
    <row r="740">
      <c r="A740" s="226"/>
      <c r="B740" s="225"/>
      <c r="C740" s="225"/>
      <c r="D740" s="226"/>
      <c r="E740" s="226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</row>
    <row r="741">
      <c r="A741" s="226"/>
      <c r="B741" s="225"/>
      <c r="C741" s="225"/>
      <c r="D741" s="226"/>
      <c r="E741" s="226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</row>
    <row r="742">
      <c r="A742" s="226"/>
      <c r="B742" s="225"/>
      <c r="C742" s="225"/>
      <c r="D742" s="226"/>
      <c r="E742" s="226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</row>
    <row r="743">
      <c r="A743" s="226"/>
      <c r="B743" s="225"/>
      <c r="C743" s="225"/>
      <c r="D743" s="226"/>
      <c r="E743" s="226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</row>
    <row r="744">
      <c r="A744" s="226"/>
      <c r="B744" s="225"/>
      <c r="C744" s="225"/>
      <c r="D744" s="226"/>
      <c r="E744" s="226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</row>
    <row r="745">
      <c r="A745" s="226"/>
      <c r="B745" s="225"/>
      <c r="C745" s="225"/>
      <c r="D745" s="226"/>
      <c r="E745" s="226"/>
      <c r="F745" s="226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</row>
    <row r="746">
      <c r="A746" s="226"/>
      <c r="B746" s="225"/>
      <c r="C746" s="225"/>
      <c r="D746" s="226"/>
      <c r="E746" s="226"/>
      <c r="F746" s="226"/>
      <c r="G746" s="226"/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</row>
    <row r="747">
      <c r="A747" s="226"/>
      <c r="B747" s="225"/>
      <c r="C747" s="225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  <c r="Z747" s="226"/>
      <c r="AA747" s="226"/>
      <c r="AB747" s="226"/>
      <c r="AC747" s="226"/>
      <c r="AD747" s="226"/>
      <c r="AE747" s="226"/>
    </row>
    <row r="748">
      <c r="A748" s="226"/>
      <c r="B748" s="225"/>
      <c r="C748" s="225"/>
      <c r="D748" s="226"/>
      <c r="E748" s="226"/>
      <c r="F748" s="226"/>
      <c r="G748" s="226"/>
      <c r="H748" s="226"/>
      <c r="I748" s="226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</row>
    <row r="749">
      <c r="A749" s="226"/>
      <c r="B749" s="225"/>
      <c r="C749" s="225"/>
      <c r="D749" s="226"/>
      <c r="E749" s="226"/>
      <c r="F749" s="226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  <c r="Z749" s="226"/>
      <c r="AA749" s="226"/>
      <c r="AB749" s="226"/>
      <c r="AC749" s="226"/>
      <c r="AD749" s="226"/>
      <c r="AE749" s="226"/>
    </row>
    <row r="750">
      <c r="A750" s="226"/>
      <c r="B750" s="225"/>
      <c r="C750" s="225"/>
      <c r="D750" s="226"/>
      <c r="E750" s="226"/>
      <c r="F750" s="226"/>
      <c r="G750" s="226"/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</row>
    <row r="751">
      <c r="A751" s="226"/>
      <c r="B751" s="225"/>
      <c r="C751" s="225"/>
      <c r="D751" s="226"/>
      <c r="E751" s="226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</row>
    <row r="752">
      <c r="A752" s="226"/>
      <c r="B752" s="225"/>
      <c r="C752" s="225"/>
      <c r="D752" s="226"/>
      <c r="E752" s="226"/>
      <c r="F752" s="226"/>
      <c r="G752" s="226"/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  <c r="Z752" s="226"/>
      <c r="AA752" s="226"/>
      <c r="AB752" s="226"/>
      <c r="AC752" s="226"/>
      <c r="AD752" s="226"/>
      <c r="AE752" s="226"/>
    </row>
    <row r="753">
      <c r="A753" s="226"/>
      <c r="B753" s="225"/>
      <c r="C753" s="225"/>
      <c r="D753" s="226"/>
      <c r="E753" s="226"/>
      <c r="F753" s="226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</row>
    <row r="754">
      <c r="A754" s="226"/>
      <c r="B754" s="225"/>
      <c r="C754" s="225"/>
      <c r="D754" s="226"/>
      <c r="E754" s="226"/>
      <c r="F754" s="226"/>
      <c r="G754" s="226"/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</row>
    <row r="755">
      <c r="A755" s="226"/>
      <c r="B755" s="225"/>
      <c r="C755" s="225"/>
      <c r="D755" s="226"/>
      <c r="E755" s="226"/>
      <c r="F755" s="226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</row>
    <row r="756">
      <c r="A756" s="226"/>
      <c r="B756" s="225"/>
      <c r="C756" s="225"/>
      <c r="D756" s="226"/>
      <c r="E756" s="226"/>
      <c r="F756" s="226"/>
      <c r="G756" s="226"/>
      <c r="H756" s="226"/>
      <c r="I756" s="226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  <c r="Z756" s="226"/>
      <c r="AA756" s="226"/>
      <c r="AB756" s="226"/>
      <c r="AC756" s="226"/>
      <c r="AD756" s="226"/>
      <c r="AE756" s="226"/>
    </row>
    <row r="757">
      <c r="A757" s="226"/>
      <c r="B757" s="225"/>
      <c r="C757" s="225"/>
      <c r="D757" s="226"/>
      <c r="E757" s="226"/>
      <c r="F757" s="226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  <c r="Z757" s="226"/>
      <c r="AA757" s="226"/>
      <c r="AB757" s="226"/>
      <c r="AC757" s="226"/>
      <c r="AD757" s="226"/>
      <c r="AE757" s="226"/>
    </row>
    <row r="758">
      <c r="A758" s="226"/>
      <c r="B758" s="225"/>
      <c r="C758" s="225"/>
      <c r="D758" s="226"/>
      <c r="E758" s="226"/>
      <c r="F758" s="226"/>
      <c r="G758" s="226"/>
      <c r="H758" s="226"/>
      <c r="I758" s="226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  <c r="Z758" s="226"/>
      <c r="AA758" s="226"/>
      <c r="AB758" s="226"/>
      <c r="AC758" s="226"/>
      <c r="AD758" s="226"/>
      <c r="AE758" s="226"/>
    </row>
    <row r="759">
      <c r="A759" s="226"/>
      <c r="B759" s="225"/>
      <c r="C759" s="225"/>
      <c r="D759" s="226"/>
      <c r="E759" s="226"/>
      <c r="F759" s="226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  <c r="Z759" s="226"/>
      <c r="AA759" s="226"/>
      <c r="AB759" s="226"/>
      <c r="AC759" s="226"/>
      <c r="AD759" s="226"/>
      <c r="AE759" s="226"/>
    </row>
    <row r="760">
      <c r="A760" s="226"/>
      <c r="B760" s="225"/>
      <c r="C760" s="225"/>
      <c r="D760" s="226"/>
      <c r="E760" s="226"/>
      <c r="F760" s="226"/>
      <c r="G760" s="226"/>
      <c r="H760" s="226"/>
      <c r="I760" s="226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  <c r="Z760" s="226"/>
      <c r="AA760" s="226"/>
      <c r="AB760" s="226"/>
      <c r="AC760" s="226"/>
      <c r="AD760" s="226"/>
      <c r="AE760" s="226"/>
    </row>
    <row r="761">
      <c r="A761" s="226"/>
      <c r="B761" s="225"/>
      <c r="C761" s="225"/>
      <c r="D761" s="226"/>
      <c r="E761" s="226"/>
      <c r="F761" s="226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  <c r="Z761" s="226"/>
      <c r="AA761" s="226"/>
      <c r="AB761" s="226"/>
      <c r="AC761" s="226"/>
      <c r="AD761" s="226"/>
      <c r="AE761" s="226"/>
    </row>
    <row r="762">
      <c r="A762" s="226"/>
      <c r="B762" s="225"/>
      <c r="C762" s="225"/>
      <c r="D762" s="226"/>
      <c r="E762" s="226"/>
      <c r="F762" s="226"/>
      <c r="G762" s="226"/>
      <c r="H762" s="226"/>
      <c r="I762" s="226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  <c r="Z762" s="226"/>
      <c r="AA762" s="226"/>
      <c r="AB762" s="226"/>
      <c r="AC762" s="226"/>
      <c r="AD762" s="226"/>
      <c r="AE762" s="226"/>
    </row>
    <row r="763">
      <c r="A763" s="226"/>
      <c r="B763" s="225"/>
      <c r="C763" s="225"/>
      <c r="D763" s="226"/>
      <c r="E763" s="226"/>
      <c r="F763" s="226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6"/>
      <c r="Y763" s="226"/>
      <c r="Z763" s="226"/>
      <c r="AA763" s="226"/>
      <c r="AB763" s="226"/>
      <c r="AC763" s="226"/>
      <c r="AD763" s="226"/>
      <c r="AE763" s="226"/>
    </row>
    <row r="764">
      <c r="A764" s="226"/>
      <c r="B764" s="225"/>
      <c r="C764" s="225"/>
      <c r="D764" s="226"/>
      <c r="E764" s="226"/>
      <c r="F764" s="226"/>
      <c r="G764" s="226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  <c r="Z764" s="226"/>
      <c r="AA764" s="226"/>
      <c r="AB764" s="226"/>
      <c r="AC764" s="226"/>
      <c r="AD764" s="226"/>
      <c r="AE764" s="226"/>
    </row>
    <row r="765">
      <c r="A765" s="226"/>
      <c r="B765" s="225"/>
      <c r="C765" s="225"/>
      <c r="D765" s="226"/>
      <c r="E765" s="226"/>
      <c r="F765" s="226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  <c r="Z765" s="226"/>
      <c r="AA765" s="226"/>
      <c r="AB765" s="226"/>
      <c r="AC765" s="226"/>
      <c r="AD765" s="226"/>
      <c r="AE765" s="226"/>
    </row>
    <row r="766">
      <c r="A766" s="226"/>
      <c r="B766" s="225"/>
      <c r="C766" s="225"/>
      <c r="D766" s="226"/>
      <c r="E766" s="226"/>
      <c r="F766" s="226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</row>
    <row r="767">
      <c r="A767" s="226"/>
      <c r="B767" s="225"/>
      <c r="C767" s="225"/>
      <c r="D767" s="226"/>
      <c r="E767" s="226"/>
      <c r="F767" s="226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</row>
    <row r="768">
      <c r="A768" s="226"/>
      <c r="B768" s="225"/>
      <c r="C768" s="225"/>
      <c r="D768" s="226"/>
      <c r="E768" s="226"/>
      <c r="F768" s="226"/>
      <c r="G768" s="226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</row>
    <row r="769">
      <c r="A769" s="226"/>
      <c r="B769" s="225"/>
      <c r="C769" s="225"/>
      <c r="D769" s="226"/>
      <c r="E769" s="226"/>
      <c r="F769" s="226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</row>
    <row r="770">
      <c r="A770" s="226"/>
      <c r="B770" s="225"/>
      <c r="C770" s="225"/>
      <c r="D770" s="226"/>
      <c r="E770" s="226"/>
      <c r="F770" s="226"/>
      <c r="G770" s="226"/>
      <c r="H770" s="226"/>
      <c r="I770" s="226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</row>
    <row r="771">
      <c r="A771" s="226"/>
      <c r="B771" s="225"/>
      <c r="C771" s="225"/>
      <c r="D771" s="226"/>
      <c r="E771" s="226"/>
      <c r="F771" s="226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</row>
    <row r="772">
      <c r="A772" s="226"/>
      <c r="B772" s="225"/>
      <c r="C772" s="225"/>
      <c r="D772" s="226"/>
      <c r="E772" s="226"/>
      <c r="F772" s="226"/>
      <c r="G772" s="226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</row>
    <row r="773">
      <c r="A773" s="226"/>
      <c r="B773" s="225"/>
      <c r="C773" s="225"/>
      <c r="D773" s="226"/>
      <c r="E773" s="226"/>
      <c r="F773" s="226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</row>
    <row r="774">
      <c r="A774" s="226"/>
      <c r="B774" s="225"/>
      <c r="C774" s="225"/>
      <c r="D774" s="226"/>
      <c r="E774" s="226"/>
      <c r="F774" s="226"/>
      <c r="G774" s="226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</row>
    <row r="775">
      <c r="A775" s="226"/>
      <c r="B775" s="225"/>
      <c r="C775" s="225"/>
      <c r="D775" s="226"/>
      <c r="E775" s="226"/>
      <c r="F775" s="226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</row>
    <row r="776">
      <c r="A776" s="226"/>
      <c r="B776" s="225"/>
      <c r="C776" s="225"/>
      <c r="D776" s="226"/>
      <c r="E776" s="226"/>
      <c r="F776" s="226"/>
      <c r="G776" s="226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</row>
    <row r="777">
      <c r="A777" s="226"/>
      <c r="B777" s="225"/>
      <c r="C777" s="225"/>
      <c r="D777" s="226"/>
      <c r="E777" s="226"/>
      <c r="F777" s="226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</row>
    <row r="778">
      <c r="A778" s="226"/>
      <c r="B778" s="225"/>
      <c r="C778" s="225"/>
      <c r="D778" s="226"/>
      <c r="E778" s="226"/>
      <c r="F778" s="226"/>
      <c r="G778" s="226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</row>
    <row r="779">
      <c r="A779" s="226"/>
      <c r="B779" s="225"/>
      <c r="C779" s="225"/>
      <c r="D779" s="226"/>
      <c r="E779" s="226"/>
      <c r="F779" s="226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</row>
    <row r="780">
      <c r="A780" s="226"/>
      <c r="B780" s="225"/>
      <c r="C780" s="225"/>
      <c r="D780" s="226"/>
      <c r="E780" s="226"/>
      <c r="F780" s="226"/>
      <c r="G780" s="226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</row>
    <row r="781">
      <c r="A781" s="226"/>
      <c r="B781" s="225"/>
      <c r="C781" s="225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  <c r="Z781" s="226"/>
      <c r="AA781" s="226"/>
      <c r="AB781" s="226"/>
      <c r="AC781" s="226"/>
      <c r="AD781" s="226"/>
      <c r="AE781" s="226"/>
    </row>
    <row r="782">
      <c r="A782" s="226"/>
      <c r="B782" s="225"/>
      <c r="C782" s="225"/>
      <c r="D782" s="226"/>
      <c r="E782" s="226"/>
      <c r="F782" s="226"/>
      <c r="G782" s="226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  <c r="Z782" s="226"/>
      <c r="AA782" s="226"/>
      <c r="AB782" s="226"/>
      <c r="AC782" s="226"/>
      <c r="AD782" s="226"/>
      <c r="AE782" s="226"/>
    </row>
    <row r="783">
      <c r="A783" s="226"/>
      <c r="B783" s="225"/>
      <c r="C783" s="225"/>
      <c r="D783" s="226"/>
      <c r="E783" s="226"/>
      <c r="F783" s="226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</row>
    <row r="784">
      <c r="A784" s="226"/>
      <c r="B784" s="225"/>
      <c r="C784" s="225"/>
      <c r="D784" s="226"/>
      <c r="E784" s="226"/>
      <c r="F784" s="226"/>
      <c r="G784" s="226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</row>
    <row r="785">
      <c r="A785" s="226"/>
      <c r="B785" s="225"/>
      <c r="C785" s="225"/>
      <c r="D785" s="226"/>
      <c r="E785" s="226"/>
      <c r="F785" s="226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</row>
    <row r="786">
      <c r="A786" s="226"/>
      <c r="B786" s="225"/>
      <c r="C786" s="225"/>
      <c r="D786" s="226"/>
      <c r="E786" s="226"/>
      <c r="F786" s="226"/>
      <c r="G786" s="226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  <c r="Z786" s="226"/>
      <c r="AA786" s="226"/>
      <c r="AB786" s="226"/>
      <c r="AC786" s="226"/>
      <c r="AD786" s="226"/>
      <c r="AE786" s="226"/>
    </row>
    <row r="787">
      <c r="A787" s="226"/>
      <c r="B787" s="225"/>
      <c r="C787" s="225"/>
      <c r="D787" s="226"/>
      <c r="E787" s="226"/>
      <c r="F787" s="226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</row>
    <row r="788">
      <c r="A788" s="226"/>
      <c r="B788" s="225"/>
      <c r="C788" s="225"/>
      <c r="D788" s="226"/>
      <c r="E788" s="226"/>
      <c r="F788" s="226"/>
      <c r="G788" s="226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</row>
    <row r="789">
      <c r="A789" s="226"/>
      <c r="B789" s="225"/>
      <c r="C789" s="225"/>
      <c r="D789" s="226"/>
      <c r="E789" s="226"/>
      <c r="F789" s="226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6"/>
      <c r="AB789" s="226"/>
      <c r="AC789" s="226"/>
      <c r="AD789" s="226"/>
      <c r="AE789" s="226"/>
    </row>
    <row r="790">
      <c r="A790" s="226"/>
      <c r="B790" s="225"/>
      <c r="C790" s="225"/>
      <c r="D790" s="226"/>
      <c r="E790" s="226"/>
      <c r="F790" s="226"/>
      <c r="G790" s="226"/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</row>
    <row r="791">
      <c r="A791" s="226"/>
      <c r="B791" s="225"/>
      <c r="C791" s="225"/>
      <c r="D791" s="226"/>
      <c r="E791" s="226"/>
      <c r="F791" s="226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  <c r="Z791" s="226"/>
      <c r="AA791" s="226"/>
      <c r="AB791" s="226"/>
      <c r="AC791" s="226"/>
      <c r="AD791" s="226"/>
      <c r="AE791" s="226"/>
    </row>
    <row r="792">
      <c r="A792" s="226"/>
      <c r="B792" s="225"/>
      <c r="C792" s="225"/>
      <c r="D792" s="226"/>
      <c r="E792" s="226"/>
      <c r="F792" s="226"/>
      <c r="G792" s="226"/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</row>
    <row r="793">
      <c r="A793" s="226"/>
      <c r="B793" s="225"/>
      <c r="C793" s="225"/>
      <c r="D793" s="226"/>
      <c r="E793" s="226"/>
      <c r="F793" s="226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</row>
    <row r="794">
      <c r="A794" s="226"/>
      <c r="B794" s="225"/>
      <c r="C794" s="225"/>
      <c r="D794" s="226"/>
      <c r="E794" s="226"/>
      <c r="F794" s="226"/>
      <c r="G794" s="226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  <c r="Z794" s="226"/>
      <c r="AA794" s="226"/>
      <c r="AB794" s="226"/>
      <c r="AC794" s="226"/>
      <c r="AD794" s="226"/>
      <c r="AE794" s="226"/>
    </row>
    <row r="795">
      <c r="A795" s="226"/>
      <c r="B795" s="225"/>
      <c r="C795" s="225"/>
      <c r="D795" s="226"/>
      <c r="E795" s="226"/>
      <c r="F795" s="226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</row>
    <row r="796">
      <c r="A796" s="226"/>
      <c r="B796" s="225"/>
      <c r="C796" s="225"/>
      <c r="D796" s="226"/>
      <c r="E796" s="226"/>
      <c r="F796" s="226"/>
      <c r="G796" s="226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</row>
    <row r="797">
      <c r="A797" s="226"/>
      <c r="B797" s="225"/>
      <c r="C797" s="225"/>
      <c r="D797" s="226"/>
      <c r="E797" s="226"/>
      <c r="F797" s="226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</row>
    <row r="798">
      <c r="A798" s="226"/>
      <c r="B798" s="225"/>
      <c r="C798" s="225"/>
      <c r="D798" s="226"/>
      <c r="E798" s="226"/>
      <c r="F798" s="226"/>
      <c r="G798" s="226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</row>
    <row r="799">
      <c r="A799" s="226"/>
      <c r="B799" s="225"/>
      <c r="C799" s="225"/>
      <c r="D799" s="226"/>
      <c r="E799" s="226"/>
      <c r="F799" s="226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</row>
    <row r="800">
      <c r="A800" s="226"/>
      <c r="B800" s="225"/>
      <c r="C800" s="225"/>
      <c r="D800" s="226"/>
      <c r="E800" s="226"/>
      <c r="F800" s="226"/>
      <c r="G800" s="226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</row>
    <row r="801">
      <c r="A801" s="226"/>
      <c r="B801" s="225"/>
      <c r="C801" s="225"/>
      <c r="D801" s="226"/>
      <c r="E801" s="226"/>
      <c r="F801" s="226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</row>
    <row r="802">
      <c r="A802" s="226"/>
      <c r="B802" s="225"/>
      <c r="C802" s="225"/>
      <c r="D802" s="226"/>
      <c r="E802" s="226"/>
      <c r="F802" s="226"/>
      <c r="G802" s="226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</row>
    <row r="803">
      <c r="A803" s="226"/>
      <c r="B803" s="225"/>
      <c r="C803" s="225"/>
      <c r="D803" s="226"/>
      <c r="E803" s="226"/>
      <c r="F803" s="226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</row>
    <row r="804">
      <c r="A804" s="226"/>
      <c r="B804" s="225"/>
      <c r="C804" s="225"/>
      <c r="D804" s="226"/>
      <c r="E804" s="226"/>
      <c r="F804" s="226"/>
      <c r="G804" s="226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</row>
    <row r="805">
      <c r="A805" s="226"/>
      <c r="B805" s="225"/>
      <c r="C805" s="225"/>
      <c r="D805" s="226"/>
      <c r="E805" s="226"/>
      <c r="F805" s="226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</row>
    <row r="806">
      <c r="A806" s="226"/>
      <c r="B806" s="225"/>
      <c r="C806" s="225"/>
      <c r="D806" s="226"/>
      <c r="E806" s="226"/>
      <c r="F806" s="226"/>
      <c r="G806" s="226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6"/>
      <c r="AA806" s="226"/>
      <c r="AB806" s="226"/>
      <c r="AC806" s="226"/>
      <c r="AD806" s="226"/>
      <c r="AE806" s="226"/>
    </row>
    <row r="807">
      <c r="A807" s="226"/>
      <c r="B807" s="225"/>
      <c r="C807" s="225"/>
      <c r="D807" s="226"/>
      <c r="E807" s="226"/>
      <c r="F807" s="226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</row>
    <row r="808">
      <c r="A808" s="226"/>
      <c r="B808" s="225"/>
      <c r="C808" s="225"/>
      <c r="D808" s="226"/>
      <c r="E808" s="226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</row>
    <row r="809">
      <c r="A809" s="226"/>
      <c r="B809" s="225"/>
      <c r="C809" s="225"/>
      <c r="D809" s="226"/>
      <c r="E809" s="226"/>
      <c r="F809" s="226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</row>
    <row r="810">
      <c r="A810" s="226"/>
      <c r="B810" s="225"/>
      <c r="C810" s="225"/>
      <c r="D810" s="226"/>
      <c r="E810" s="226"/>
      <c r="F810" s="226"/>
      <c r="G810" s="226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</row>
    <row r="811">
      <c r="A811" s="226"/>
      <c r="B811" s="225"/>
      <c r="C811" s="225"/>
      <c r="D811" s="226"/>
      <c r="E811" s="226"/>
      <c r="F811" s="226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</row>
    <row r="812">
      <c r="A812" s="226"/>
      <c r="B812" s="225"/>
      <c r="C812" s="225"/>
      <c r="D812" s="226"/>
      <c r="E812" s="226"/>
      <c r="F812" s="226"/>
      <c r="G812" s="226"/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</row>
    <row r="813">
      <c r="A813" s="226"/>
      <c r="B813" s="225"/>
      <c r="C813" s="225"/>
      <c r="D813" s="226"/>
      <c r="E813" s="226"/>
      <c r="F813" s="226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</row>
    <row r="814">
      <c r="A814" s="226"/>
      <c r="B814" s="225"/>
      <c r="C814" s="225"/>
      <c r="D814" s="226"/>
      <c r="E814" s="226"/>
      <c r="F814" s="226"/>
      <c r="G814" s="226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</row>
    <row r="815">
      <c r="A815" s="226"/>
      <c r="B815" s="225"/>
      <c r="C815" s="225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</row>
    <row r="816">
      <c r="A816" s="226"/>
      <c r="B816" s="225"/>
      <c r="C816" s="225"/>
      <c r="D816" s="226"/>
      <c r="E816" s="226"/>
      <c r="F816" s="226"/>
      <c r="G816" s="226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</row>
    <row r="817">
      <c r="A817" s="226"/>
      <c r="B817" s="225"/>
      <c r="C817" s="225"/>
      <c r="D817" s="226"/>
      <c r="E817" s="226"/>
      <c r="F817" s="226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  <c r="Z817" s="226"/>
      <c r="AA817" s="226"/>
      <c r="AB817" s="226"/>
      <c r="AC817" s="226"/>
      <c r="AD817" s="226"/>
      <c r="AE817" s="226"/>
    </row>
    <row r="818">
      <c r="A818" s="226"/>
      <c r="B818" s="225"/>
      <c r="C818" s="225"/>
      <c r="D818" s="226"/>
      <c r="E818" s="226"/>
      <c r="F818" s="226"/>
      <c r="G818" s="226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</row>
    <row r="819">
      <c r="A819" s="226"/>
      <c r="B819" s="225"/>
      <c r="C819" s="225"/>
      <c r="D819" s="226"/>
      <c r="E819" s="226"/>
      <c r="F819" s="226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</row>
    <row r="820">
      <c r="A820" s="226"/>
      <c r="B820" s="225"/>
      <c r="C820" s="225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</row>
    <row r="821">
      <c r="A821" s="226"/>
      <c r="B821" s="225"/>
      <c r="C821" s="225"/>
      <c r="D821" s="226"/>
      <c r="E821" s="226"/>
      <c r="F821" s="226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</row>
    <row r="822">
      <c r="A822" s="226"/>
      <c r="B822" s="225"/>
      <c r="C822" s="225"/>
      <c r="D822" s="226"/>
      <c r="E822" s="226"/>
      <c r="F822" s="226"/>
      <c r="G822" s="226"/>
      <c r="H822" s="226"/>
      <c r="I822" s="226"/>
      <c r="J822" s="226"/>
      <c r="K822" s="226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  <c r="Z822" s="226"/>
      <c r="AA822" s="226"/>
      <c r="AB822" s="226"/>
      <c r="AC822" s="226"/>
      <c r="AD822" s="226"/>
      <c r="AE822" s="226"/>
    </row>
    <row r="823">
      <c r="A823" s="226"/>
      <c r="B823" s="225"/>
      <c r="C823" s="225"/>
      <c r="D823" s="226"/>
      <c r="E823" s="226"/>
      <c r="F823" s="226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</row>
    <row r="824">
      <c r="A824" s="226"/>
      <c r="B824" s="225"/>
      <c r="C824" s="225"/>
      <c r="D824" s="226"/>
      <c r="E824" s="226"/>
      <c r="F824" s="226"/>
      <c r="G824" s="226"/>
      <c r="H824" s="226"/>
      <c r="I824" s="226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  <c r="Z824" s="226"/>
      <c r="AA824" s="226"/>
      <c r="AB824" s="226"/>
      <c r="AC824" s="226"/>
      <c r="AD824" s="226"/>
      <c r="AE824" s="226"/>
    </row>
    <row r="825">
      <c r="A825" s="226"/>
      <c r="B825" s="225"/>
      <c r="C825" s="225"/>
      <c r="D825" s="226"/>
      <c r="E825" s="226"/>
      <c r="F825" s="226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</row>
    <row r="826">
      <c r="A826" s="226"/>
      <c r="B826" s="225"/>
      <c r="C826" s="225"/>
      <c r="D826" s="226"/>
      <c r="E826" s="226"/>
      <c r="F826" s="226"/>
      <c r="G826" s="226"/>
      <c r="H826" s="226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</row>
    <row r="827">
      <c r="A827" s="226"/>
      <c r="B827" s="225"/>
      <c r="C827" s="225"/>
      <c r="D827" s="226"/>
      <c r="E827" s="226"/>
      <c r="F827" s="226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6"/>
    </row>
    <row r="828">
      <c r="A828" s="226"/>
      <c r="B828" s="225"/>
      <c r="C828" s="225"/>
      <c r="D828" s="226"/>
      <c r="E828" s="226"/>
      <c r="F828" s="226"/>
      <c r="G828" s="226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6"/>
    </row>
    <row r="829">
      <c r="A829" s="226"/>
      <c r="B829" s="225"/>
      <c r="C829" s="225"/>
      <c r="D829" s="226"/>
      <c r="E829" s="226"/>
      <c r="F829" s="226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6"/>
    </row>
    <row r="830">
      <c r="A830" s="226"/>
      <c r="B830" s="225"/>
      <c r="C830" s="225"/>
      <c r="D830" s="226"/>
      <c r="E830" s="226"/>
      <c r="F830" s="226"/>
      <c r="G830" s="226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  <c r="Z830" s="226"/>
      <c r="AA830" s="226"/>
      <c r="AB830" s="226"/>
      <c r="AC830" s="226"/>
      <c r="AD830" s="226"/>
      <c r="AE830" s="226"/>
    </row>
    <row r="831">
      <c r="A831" s="226"/>
      <c r="B831" s="225"/>
      <c r="C831" s="225"/>
      <c r="D831" s="226"/>
      <c r="E831" s="226"/>
      <c r="F831" s="226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</row>
    <row r="832">
      <c r="A832" s="226"/>
      <c r="B832" s="225"/>
      <c r="C832" s="225"/>
      <c r="D832" s="226"/>
      <c r="E832" s="226"/>
      <c r="F832" s="226"/>
      <c r="G832" s="226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  <c r="Z832" s="226"/>
      <c r="AA832" s="226"/>
      <c r="AB832" s="226"/>
      <c r="AC832" s="226"/>
      <c r="AD832" s="226"/>
      <c r="AE832" s="226"/>
    </row>
    <row r="833">
      <c r="A833" s="226"/>
      <c r="B833" s="225"/>
      <c r="C833" s="225"/>
      <c r="D833" s="226"/>
      <c r="E833" s="226"/>
      <c r="F833" s="226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</row>
    <row r="834">
      <c r="A834" s="226"/>
      <c r="B834" s="225"/>
      <c r="C834" s="225"/>
      <c r="D834" s="226"/>
      <c r="E834" s="226"/>
      <c r="F834" s="226"/>
      <c r="G834" s="226"/>
      <c r="H834" s="226"/>
      <c r="I834" s="226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</row>
    <row r="835">
      <c r="A835" s="226"/>
      <c r="B835" s="225"/>
      <c r="C835" s="225"/>
      <c r="D835" s="226"/>
      <c r="E835" s="226"/>
      <c r="F835" s="226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</row>
    <row r="836">
      <c r="A836" s="226"/>
      <c r="B836" s="225"/>
      <c r="C836" s="225"/>
      <c r="D836" s="226"/>
      <c r="E836" s="226"/>
      <c r="F836" s="226"/>
      <c r="G836" s="226"/>
      <c r="H836" s="226"/>
      <c r="I836" s="226"/>
      <c r="J836" s="226"/>
      <c r="K836" s="226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  <c r="Z836" s="226"/>
      <c r="AA836" s="226"/>
      <c r="AB836" s="226"/>
      <c r="AC836" s="226"/>
      <c r="AD836" s="226"/>
      <c r="AE836" s="226"/>
    </row>
    <row r="837">
      <c r="A837" s="226"/>
      <c r="B837" s="225"/>
      <c r="C837" s="225"/>
      <c r="D837" s="226"/>
      <c r="E837" s="226"/>
      <c r="F837" s="226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  <c r="Z837" s="226"/>
      <c r="AA837" s="226"/>
      <c r="AB837" s="226"/>
      <c r="AC837" s="226"/>
      <c r="AD837" s="226"/>
      <c r="AE837" s="226"/>
    </row>
    <row r="838">
      <c r="A838" s="226"/>
      <c r="B838" s="225"/>
      <c r="C838" s="225"/>
      <c r="D838" s="226"/>
      <c r="E838" s="226"/>
      <c r="F838" s="226"/>
      <c r="G838" s="226"/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  <c r="Z838" s="226"/>
      <c r="AA838" s="226"/>
      <c r="AB838" s="226"/>
      <c r="AC838" s="226"/>
      <c r="AD838" s="226"/>
      <c r="AE838" s="226"/>
    </row>
    <row r="839">
      <c r="A839" s="226"/>
      <c r="B839" s="225"/>
      <c r="C839" s="225"/>
      <c r="D839" s="226"/>
      <c r="E839" s="226"/>
      <c r="F839" s="226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  <c r="Z839" s="226"/>
      <c r="AA839" s="226"/>
      <c r="AB839" s="226"/>
      <c r="AC839" s="226"/>
      <c r="AD839" s="226"/>
      <c r="AE839" s="226"/>
    </row>
    <row r="840">
      <c r="A840" s="226"/>
      <c r="B840" s="225"/>
      <c r="C840" s="225"/>
      <c r="D840" s="226"/>
      <c r="E840" s="226"/>
      <c r="F840" s="226"/>
      <c r="G840" s="226"/>
      <c r="H840" s="226"/>
      <c r="I840" s="226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  <c r="Z840" s="226"/>
      <c r="AA840" s="226"/>
      <c r="AB840" s="226"/>
      <c r="AC840" s="226"/>
      <c r="AD840" s="226"/>
      <c r="AE840" s="226"/>
    </row>
    <row r="841">
      <c r="A841" s="226"/>
      <c r="B841" s="225"/>
      <c r="C841" s="225"/>
      <c r="D841" s="226"/>
      <c r="E841" s="226"/>
      <c r="F841" s="226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  <c r="Z841" s="226"/>
      <c r="AA841" s="226"/>
      <c r="AB841" s="226"/>
      <c r="AC841" s="226"/>
      <c r="AD841" s="226"/>
      <c r="AE841" s="226"/>
    </row>
    <row r="842">
      <c r="A842" s="226"/>
      <c r="B842" s="225"/>
      <c r="C842" s="225"/>
      <c r="D842" s="226"/>
      <c r="E842" s="226"/>
      <c r="F842" s="226"/>
      <c r="G842" s="226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</row>
    <row r="843">
      <c r="A843" s="226"/>
      <c r="B843" s="225"/>
      <c r="C843" s="225"/>
      <c r="D843" s="226"/>
      <c r="E843" s="226"/>
      <c r="F843" s="226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</row>
    <row r="844">
      <c r="A844" s="226"/>
      <c r="B844" s="225"/>
      <c r="C844" s="225"/>
      <c r="D844" s="226"/>
      <c r="E844" s="226"/>
      <c r="F844" s="226"/>
      <c r="G844" s="226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</row>
    <row r="845">
      <c r="A845" s="226"/>
      <c r="B845" s="225"/>
      <c r="C845" s="225"/>
      <c r="D845" s="226"/>
      <c r="E845" s="226"/>
      <c r="F845" s="226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</row>
    <row r="846">
      <c r="A846" s="226"/>
      <c r="B846" s="225"/>
      <c r="C846" s="225"/>
      <c r="D846" s="226"/>
      <c r="E846" s="226"/>
      <c r="F846" s="226"/>
      <c r="G846" s="226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</row>
    <row r="847">
      <c r="A847" s="226"/>
      <c r="B847" s="225"/>
      <c r="C847" s="225"/>
      <c r="D847" s="226"/>
      <c r="E847" s="226"/>
      <c r="F847" s="226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</row>
    <row r="848">
      <c r="A848" s="226"/>
      <c r="B848" s="225"/>
      <c r="C848" s="225"/>
      <c r="D848" s="226"/>
      <c r="E848" s="226"/>
      <c r="F848" s="226"/>
      <c r="G848" s="226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</row>
    <row r="849">
      <c r="A849" s="226"/>
      <c r="B849" s="225"/>
      <c r="C849" s="225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</row>
    <row r="850">
      <c r="A850" s="226"/>
      <c r="B850" s="225"/>
      <c r="C850" s="225"/>
      <c r="D850" s="226"/>
      <c r="E850" s="226"/>
      <c r="F850" s="226"/>
      <c r="G850" s="226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</row>
    <row r="851">
      <c r="A851" s="226"/>
      <c r="B851" s="225"/>
      <c r="C851" s="225"/>
      <c r="D851" s="226"/>
      <c r="E851" s="226"/>
      <c r="F851" s="226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  <c r="Z851" s="226"/>
      <c r="AA851" s="226"/>
      <c r="AB851" s="226"/>
      <c r="AC851" s="226"/>
      <c r="AD851" s="226"/>
      <c r="AE851" s="226"/>
    </row>
    <row r="852">
      <c r="A852" s="226"/>
      <c r="B852" s="225"/>
      <c r="C852" s="225"/>
      <c r="D852" s="226"/>
      <c r="E852" s="226"/>
      <c r="F852" s="226"/>
      <c r="G852" s="226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</row>
    <row r="853">
      <c r="A853" s="226"/>
      <c r="B853" s="225"/>
      <c r="C853" s="225"/>
      <c r="D853" s="226"/>
      <c r="E853" s="226"/>
      <c r="F853" s="226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</row>
    <row r="854">
      <c r="A854" s="226"/>
      <c r="B854" s="225"/>
      <c r="C854" s="225"/>
      <c r="D854" s="226"/>
      <c r="E854" s="226"/>
      <c r="F854" s="226"/>
      <c r="G854" s="226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</row>
    <row r="855">
      <c r="A855" s="226"/>
      <c r="B855" s="225"/>
      <c r="C855" s="225"/>
      <c r="D855" s="226"/>
      <c r="E855" s="226"/>
      <c r="F855" s="226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</row>
    <row r="856">
      <c r="A856" s="226"/>
      <c r="B856" s="225"/>
      <c r="C856" s="225"/>
      <c r="D856" s="226"/>
      <c r="E856" s="226"/>
      <c r="F856" s="226"/>
      <c r="G856" s="226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</row>
    <row r="857">
      <c r="A857" s="226"/>
      <c r="B857" s="225"/>
      <c r="C857" s="225"/>
      <c r="D857" s="226"/>
      <c r="E857" s="226"/>
      <c r="F857" s="226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</row>
    <row r="858">
      <c r="A858" s="226"/>
      <c r="B858" s="225"/>
      <c r="C858" s="225"/>
      <c r="D858" s="226"/>
      <c r="E858" s="226"/>
      <c r="F858" s="226"/>
      <c r="G858" s="226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</row>
    <row r="859">
      <c r="A859" s="226"/>
      <c r="B859" s="225"/>
      <c r="C859" s="225"/>
      <c r="D859" s="226"/>
      <c r="E859" s="226"/>
      <c r="F859" s="226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  <c r="Z859" s="226"/>
      <c r="AA859" s="226"/>
      <c r="AB859" s="226"/>
      <c r="AC859" s="226"/>
      <c r="AD859" s="226"/>
      <c r="AE859" s="226"/>
    </row>
    <row r="860">
      <c r="A860" s="226"/>
      <c r="B860" s="225"/>
      <c r="C860" s="225"/>
      <c r="D860" s="226"/>
      <c r="E860" s="226"/>
      <c r="F860" s="226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</row>
    <row r="861">
      <c r="A861" s="226"/>
      <c r="B861" s="225"/>
      <c r="C861" s="225"/>
      <c r="D861" s="226"/>
      <c r="E861" s="226"/>
      <c r="F861" s="226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</row>
    <row r="862">
      <c r="A862" s="226"/>
      <c r="B862" s="225"/>
      <c r="C862" s="225"/>
      <c r="D862" s="226"/>
      <c r="E862" s="226"/>
      <c r="F862" s="226"/>
      <c r="G862" s="226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</row>
    <row r="863">
      <c r="A863" s="226"/>
      <c r="B863" s="225"/>
      <c r="C863" s="225"/>
      <c r="D863" s="226"/>
      <c r="E863" s="226"/>
      <c r="F863" s="226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</row>
    <row r="864">
      <c r="A864" s="226"/>
      <c r="B864" s="225"/>
      <c r="C864" s="225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  <c r="AB864" s="226"/>
      <c r="AC864" s="226"/>
      <c r="AD864" s="226"/>
      <c r="AE864" s="226"/>
    </row>
    <row r="865">
      <c r="A865" s="226"/>
      <c r="B865" s="225"/>
      <c r="C865" s="225"/>
      <c r="D865" s="226"/>
      <c r="E865" s="226"/>
      <c r="F865" s="226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</row>
    <row r="866">
      <c r="A866" s="226"/>
      <c r="B866" s="225"/>
      <c r="C866" s="225"/>
      <c r="D866" s="226"/>
      <c r="E866" s="226"/>
      <c r="F866" s="226"/>
      <c r="G866" s="226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</row>
    <row r="867">
      <c r="A867" s="226"/>
      <c r="B867" s="225"/>
      <c r="C867" s="225"/>
      <c r="D867" s="226"/>
      <c r="E867" s="226"/>
      <c r="F867" s="226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</row>
    <row r="868">
      <c r="A868" s="226"/>
      <c r="B868" s="225"/>
      <c r="C868" s="225"/>
      <c r="D868" s="226"/>
      <c r="E868" s="226"/>
      <c r="F868" s="226"/>
      <c r="G868" s="226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</row>
    <row r="869">
      <c r="A869" s="226"/>
      <c r="B869" s="225"/>
      <c r="C869" s="225"/>
      <c r="D869" s="226"/>
      <c r="E869" s="226"/>
      <c r="F869" s="226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</row>
    <row r="870">
      <c r="A870" s="226"/>
      <c r="B870" s="225"/>
      <c r="C870" s="225"/>
      <c r="D870" s="226"/>
      <c r="E870" s="226"/>
      <c r="F870" s="226"/>
      <c r="G870" s="226"/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</row>
    <row r="871">
      <c r="A871" s="226"/>
      <c r="B871" s="225"/>
      <c r="C871" s="225"/>
      <c r="D871" s="226"/>
      <c r="E871" s="226"/>
      <c r="F871" s="226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6"/>
    </row>
    <row r="872">
      <c r="A872" s="226"/>
      <c r="B872" s="225"/>
      <c r="C872" s="225"/>
      <c r="D872" s="226"/>
      <c r="E872" s="226"/>
      <c r="F872" s="226"/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  <c r="Z872" s="226"/>
      <c r="AA872" s="226"/>
      <c r="AB872" s="226"/>
      <c r="AC872" s="226"/>
      <c r="AD872" s="226"/>
      <c r="AE872" s="226"/>
    </row>
    <row r="873">
      <c r="A873" s="226"/>
      <c r="B873" s="225"/>
      <c r="C873" s="225"/>
      <c r="D873" s="226"/>
      <c r="E873" s="226"/>
      <c r="F873" s="226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</row>
    <row r="874">
      <c r="A874" s="226"/>
      <c r="B874" s="225"/>
      <c r="C874" s="225"/>
      <c r="D874" s="226"/>
      <c r="E874" s="226"/>
      <c r="F874" s="226"/>
      <c r="G874" s="226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</row>
    <row r="875">
      <c r="A875" s="226"/>
      <c r="B875" s="225"/>
      <c r="C875" s="225"/>
      <c r="D875" s="226"/>
      <c r="E875" s="226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</row>
    <row r="876">
      <c r="A876" s="226"/>
      <c r="B876" s="225"/>
      <c r="C876" s="225"/>
      <c r="D876" s="226"/>
      <c r="E876" s="226"/>
      <c r="F876" s="226"/>
      <c r="G876" s="226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</row>
    <row r="877">
      <c r="A877" s="226"/>
      <c r="B877" s="225"/>
      <c r="C877" s="225"/>
      <c r="D877" s="226"/>
      <c r="E877" s="226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</row>
    <row r="878">
      <c r="A878" s="226"/>
      <c r="B878" s="225"/>
      <c r="C878" s="225"/>
      <c r="D878" s="226"/>
      <c r="E878" s="226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  <c r="Z878" s="226"/>
      <c r="AA878" s="226"/>
      <c r="AB878" s="226"/>
      <c r="AC878" s="226"/>
      <c r="AD878" s="226"/>
      <c r="AE878" s="226"/>
    </row>
    <row r="879">
      <c r="A879" s="226"/>
      <c r="B879" s="225"/>
      <c r="C879" s="225"/>
      <c r="D879" s="226"/>
      <c r="E879" s="226"/>
      <c r="F879" s="226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</row>
    <row r="880">
      <c r="A880" s="226"/>
      <c r="B880" s="225"/>
      <c r="C880" s="225"/>
      <c r="D880" s="226"/>
      <c r="E880" s="226"/>
      <c r="F880" s="226"/>
      <c r="G880" s="226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</row>
    <row r="881">
      <c r="A881" s="226"/>
      <c r="B881" s="225"/>
      <c r="C881" s="225"/>
      <c r="D881" s="226"/>
      <c r="E881" s="226"/>
      <c r="F881" s="226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</row>
    <row r="882">
      <c r="A882" s="226"/>
      <c r="B882" s="225"/>
      <c r="C882" s="225"/>
      <c r="D882" s="226"/>
      <c r="E882" s="226"/>
      <c r="F882" s="226"/>
      <c r="G882" s="226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</row>
    <row r="883">
      <c r="A883" s="226"/>
      <c r="B883" s="225"/>
      <c r="C883" s="225"/>
      <c r="D883" s="226"/>
      <c r="E883" s="226"/>
      <c r="F883" s="226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</row>
    <row r="884">
      <c r="A884" s="226"/>
      <c r="B884" s="225"/>
      <c r="C884" s="225"/>
      <c r="D884" s="226"/>
      <c r="E884" s="226"/>
      <c r="F884" s="226"/>
      <c r="G884" s="226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</row>
    <row r="885">
      <c r="A885" s="226"/>
      <c r="B885" s="225"/>
      <c r="C885" s="225"/>
      <c r="D885" s="226"/>
      <c r="E885" s="226"/>
      <c r="F885" s="226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</row>
    <row r="886">
      <c r="A886" s="226"/>
      <c r="B886" s="225"/>
      <c r="C886" s="225"/>
      <c r="D886" s="226"/>
      <c r="E886" s="226"/>
      <c r="F886" s="226"/>
      <c r="G886" s="226"/>
      <c r="H886" s="226"/>
      <c r="I886" s="226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</row>
    <row r="887">
      <c r="A887" s="226"/>
      <c r="B887" s="225"/>
      <c r="C887" s="225"/>
      <c r="D887" s="226"/>
      <c r="E887" s="226"/>
      <c r="F887" s="226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</row>
    <row r="888">
      <c r="A888" s="226"/>
      <c r="B888" s="225"/>
      <c r="C888" s="225"/>
      <c r="D888" s="226"/>
      <c r="E888" s="226"/>
      <c r="F888" s="226"/>
      <c r="G888" s="226"/>
      <c r="H888" s="226"/>
      <c r="I888" s="226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</row>
    <row r="889">
      <c r="A889" s="226"/>
      <c r="B889" s="225"/>
      <c r="C889" s="225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</row>
    <row r="890">
      <c r="A890" s="226"/>
      <c r="B890" s="225"/>
      <c r="C890" s="225"/>
      <c r="D890" s="226"/>
      <c r="E890" s="226"/>
      <c r="F890" s="226"/>
      <c r="G890" s="226"/>
      <c r="H890" s="226"/>
      <c r="I890" s="226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6"/>
      <c r="AB890" s="226"/>
      <c r="AC890" s="226"/>
      <c r="AD890" s="226"/>
      <c r="AE890" s="226"/>
    </row>
    <row r="891">
      <c r="A891" s="226"/>
      <c r="B891" s="225"/>
      <c r="C891" s="225"/>
      <c r="D891" s="226"/>
      <c r="E891" s="226"/>
      <c r="F891" s="226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</row>
    <row r="892">
      <c r="A892" s="226"/>
      <c r="B892" s="225"/>
      <c r="C892" s="225"/>
      <c r="D892" s="226"/>
      <c r="E892" s="226"/>
      <c r="F892" s="226"/>
      <c r="G892" s="226"/>
      <c r="H892" s="226"/>
      <c r="I892" s="226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</row>
    <row r="893">
      <c r="A893" s="226"/>
      <c r="B893" s="225"/>
      <c r="C893" s="225"/>
      <c r="D893" s="226"/>
      <c r="E893" s="226"/>
      <c r="F893" s="226"/>
      <c r="G893" s="226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</row>
    <row r="894">
      <c r="A894" s="226"/>
      <c r="B894" s="225"/>
      <c r="C894" s="225"/>
      <c r="D894" s="226"/>
      <c r="E894" s="226"/>
      <c r="F894" s="226"/>
      <c r="G894" s="226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</row>
    <row r="895">
      <c r="A895" s="226"/>
      <c r="B895" s="225"/>
      <c r="C895" s="225"/>
      <c r="D895" s="226"/>
      <c r="E895" s="226"/>
      <c r="F895" s="226"/>
      <c r="G895" s="226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</row>
    <row r="896">
      <c r="A896" s="226"/>
      <c r="B896" s="225"/>
      <c r="C896" s="225"/>
      <c r="D896" s="226"/>
      <c r="E896" s="226"/>
      <c r="F896" s="226"/>
      <c r="G896" s="226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</row>
    <row r="897">
      <c r="A897" s="226"/>
      <c r="B897" s="225"/>
      <c r="C897" s="225"/>
      <c r="D897" s="226"/>
      <c r="E897" s="226"/>
      <c r="F897" s="226"/>
      <c r="G897" s="226"/>
      <c r="H897" s="226"/>
      <c r="I897" s="226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</row>
    <row r="898">
      <c r="A898" s="226"/>
      <c r="B898" s="225"/>
      <c r="C898" s="225"/>
      <c r="D898" s="226"/>
      <c r="E898" s="226"/>
      <c r="F898" s="226"/>
      <c r="G898" s="226"/>
      <c r="H898" s="226"/>
      <c r="I898" s="226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</row>
    <row r="899">
      <c r="A899" s="226"/>
      <c r="B899" s="225"/>
      <c r="C899" s="225"/>
      <c r="D899" s="226"/>
      <c r="E899" s="226"/>
      <c r="F899" s="226"/>
      <c r="G899" s="226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</row>
    <row r="900">
      <c r="A900" s="226"/>
      <c r="B900" s="225"/>
      <c r="C900" s="225"/>
      <c r="D900" s="226"/>
      <c r="E900" s="226"/>
      <c r="F900" s="226"/>
      <c r="G900" s="226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</row>
    <row r="901">
      <c r="A901" s="226"/>
      <c r="B901" s="225"/>
      <c r="C901" s="225"/>
      <c r="D901" s="226"/>
      <c r="E901" s="226"/>
      <c r="F901" s="226"/>
      <c r="G901" s="226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  <c r="Z901" s="226"/>
      <c r="AA901" s="226"/>
      <c r="AB901" s="226"/>
      <c r="AC901" s="226"/>
      <c r="AD901" s="226"/>
      <c r="AE901" s="226"/>
    </row>
    <row r="902">
      <c r="A902" s="226"/>
      <c r="B902" s="225"/>
      <c r="C902" s="225"/>
      <c r="D902" s="226"/>
      <c r="E902" s="226"/>
      <c r="F902" s="226"/>
      <c r="G902" s="226"/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</row>
    <row r="903">
      <c r="A903" s="226"/>
      <c r="B903" s="225"/>
      <c r="C903" s="225"/>
      <c r="D903" s="226"/>
      <c r="E903" s="226"/>
      <c r="F903" s="226"/>
      <c r="G903" s="226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</row>
    <row r="904">
      <c r="A904" s="226"/>
      <c r="B904" s="225"/>
      <c r="C904" s="225"/>
      <c r="D904" s="226"/>
      <c r="E904" s="226"/>
      <c r="F904" s="226"/>
      <c r="G904" s="226"/>
      <c r="H904" s="226"/>
      <c r="I904" s="226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</row>
    <row r="905">
      <c r="A905" s="226"/>
      <c r="B905" s="225"/>
      <c r="C905" s="225"/>
      <c r="D905" s="226"/>
      <c r="E905" s="226"/>
      <c r="F905" s="226"/>
      <c r="G905" s="226"/>
      <c r="H905" s="226"/>
      <c r="I905" s="226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</row>
    <row r="906">
      <c r="A906" s="226"/>
      <c r="B906" s="225"/>
      <c r="C906" s="225"/>
      <c r="D906" s="226"/>
      <c r="E906" s="226"/>
      <c r="F906" s="226"/>
      <c r="G906" s="226"/>
      <c r="H906" s="226"/>
      <c r="I906" s="226"/>
      <c r="J906" s="226"/>
      <c r="K906" s="226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  <c r="Z906" s="226"/>
      <c r="AA906" s="226"/>
      <c r="AB906" s="226"/>
      <c r="AC906" s="226"/>
      <c r="AD906" s="226"/>
      <c r="AE906" s="226"/>
    </row>
    <row r="907">
      <c r="A907" s="226"/>
      <c r="B907" s="225"/>
      <c r="C907" s="225"/>
      <c r="D907" s="226"/>
      <c r="E907" s="226"/>
      <c r="F907" s="226"/>
      <c r="G907" s="226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  <c r="Z907" s="226"/>
      <c r="AA907" s="226"/>
      <c r="AB907" s="226"/>
      <c r="AC907" s="226"/>
      <c r="AD907" s="226"/>
      <c r="AE907" s="226"/>
    </row>
    <row r="908">
      <c r="A908" s="226"/>
      <c r="B908" s="225"/>
      <c r="C908" s="225"/>
      <c r="D908" s="226"/>
      <c r="E908" s="226"/>
      <c r="F908" s="226"/>
      <c r="G908" s="226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  <c r="Z908" s="226"/>
      <c r="AA908" s="226"/>
      <c r="AB908" s="226"/>
      <c r="AC908" s="226"/>
      <c r="AD908" s="226"/>
      <c r="AE908" s="226"/>
    </row>
    <row r="909">
      <c r="A909" s="226"/>
      <c r="B909" s="225"/>
      <c r="C909" s="225"/>
      <c r="D909" s="226"/>
      <c r="E909" s="226"/>
      <c r="F909" s="226"/>
      <c r="G909" s="226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  <c r="Z909" s="226"/>
      <c r="AA909" s="226"/>
      <c r="AB909" s="226"/>
      <c r="AC909" s="226"/>
      <c r="AD909" s="226"/>
      <c r="AE909" s="226"/>
    </row>
    <row r="910">
      <c r="A910" s="226"/>
      <c r="B910" s="225"/>
      <c r="C910" s="225"/>
      <c r="D910" s="226"/>
      <c r="E910" s="226"/>
      <c r="F910" s="226"/>
      <c r="G910" s="226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  <c r="Z910" s="226"/>
      <c r="AA910" s="226"/>
      <c r="AB910" s="226"/>
      <c r="AC910" s="226"/>
      <c r="AD910" s="226"/>
      <c r="AE910" s="226"/>
    </row>
    <row r="911">
      <c r="A911" s="226"/>
      <c r="B911" s="225"/>
      <c r="C911" s="225"/>
      <c r="D911" s="226"/>
      <c r="E911" s="226"/>
      <c r="F911" s="226"/>
      <c r="G911" s="226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  <c r="Z911" s="226"/>
      <c r="AA911" s="226"/>
      <c r="AB911" s="226"/>
      <c r="AC911" s="226"/>
      <c r="AD911" s="226"/>
      <c r="AE911" s="226"/>
    </row>
    <row r="912">
      <c r="A912" s="226"/>
      <c r="B912" s="225"/>
      <c r="C912" s="225"/>
      <c r="D912" s="226"/>
      <c r="E912" s="226"/>
      <c r="F912" s="226"/>
      <c r="G912" s="226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  <c r="Z912" s="226"/>
      <c r="AA912" s="226"/>
      <c r="AB912" s="226"/>
      <c r="AC912" s="226"/>
      <c r="AD912" s="226"/>
      <c r="AE912" s="226"/>
    </row>
    <row r="913">
      <c r="A913" s="226"/>
      <c r="B913" s="225"/>
      <c r="C913" s="225"/>
      <c r="D913" s="226"/>
      <c r="E913" s="226"/>
      <c r="F913" s="226"/>
      <c r="G913" s="226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  <c r="Z913" s="226"/>
      <c r="AA913" s="226"/>
      <c r="AB913" s="226"/>
      <c r="AC913" s="226"/>
      <c r="AD913" s="226"/>
      <c r="AE913" s="226"/>
    </row>
    <row r="914">
      <c r="A914" s="226"/>
      <c r="B914" s="225"/>
      <c r="C914" s="225"/>
      <c r="D914" s="226"/>
      <c r="E914" s="226"/>
      <c r="F914" s="226"/>
      <c r="G914" s="226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  <c r="Z914" s="226"/>
      <c r="AA914" s="226"/>
      <c r="AB914" s="226"/>
      <c r="AC914" s="226"/>
      <c r="AD914" s="226"/>
      <c r="AE914" s="226"/>
    </row>
    <row r="915">
      <c r="A915" s="226"/>
      <c r="B915" s="225"/>
      <c r="C915" s="225"/>
      <c r="D915" s="226"/>
      <c r="E915" s="226"/>
      <c r="F915" s="226"/>
      <c r="G915" s="226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</row>
    <row r="916">
      <c r="A916" s="226"/>
      <c r="B916" s="225"/>
      <c r="C916" s="225"/>
      <c r="D916" s="226"/>
      <c r="E916" s="226"/>
      <c r="F916" s="226"/>
      <c r="G916" s="226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</row>
    <row r="917">
      <c r="A917" s="226"/>
      <c r="B917" s="225"/>
      <c r="C917" s="225"/>
      <c r="D917" s="226"/>
      <c r="E917" s="226"/>
      <c r="F917" s="226"/>
      <c r="G917" s="226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</row>
    <row r="918">
      <c r="A918" s="226"/>
      <c r="B918" s="225"/>
      <c r="C918" s="225"/>
      <c r="D918" s="226"/>
      <c r="E918" s="226"/>
      <c r="F918" s="226"/>
      <c r="G918" s="226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</row>
    <row r="919">
      <c r="A919" s="226"/>
      <c r="B919" s="225"/>
      <c r="C919" s="225"/>
      <c r="D919" s="226"/>
      <c r="E919" s="226"/>
      <c r="F919" s="226"/>
      <c r="G919" s="226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</row>
    <row r="920">
      <c r="A920" s="226"/>
      <c r="B920" s="225"/>
      <c r="C920" s="225"/>
      <c r="D920" s="226"/>
      <c r="E920" s="226"/>
      <c r="F920" s="226"/>
      <c r="G920" s="226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  <c r="Z920" s="226"/>
      <c r="AA920" s="226"/>
      <c r="AB920" s="226"/>
      <c r="AC920" s="226"/>
      <c r="AD920" s="226"/>
      <c r="AE920" s="226"/>
    </row>
    <row r="921">
      <c r="A921" s="226"/>
      <c r="B921" s="225"/>
      <c r="C921" s="225"/>
      <c r="D921" s="226"/>
      <c r="E921" s="226"/>
      <c r="F921" s="226"/>
      <c r="G921" s="226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</row>
    <row r="922">
      <c r="A922" s="226"/>
      <c r="B922" s="225"/>
      <c r="C922" s="225"/>
      <c r="D922" s="226"/>
      <c r="E922" s="226"/>
      <c r="F922" s="226"/>
      <c r="G922" s="226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</row>
    <row r="923">
      <c r="A923" s="226"/>
      <c r="B923" s="225"/>
      <c r="C923" s="225"/>
      <c r="D923" s="226"/>
      <c r="E923" s="226"/>
      <c r="F923" s="226"/>
      <c r="G923" s="226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</row>
    <row r="924">
      <c r="A924" s="226"/>
      <c r="B924" s="225"/>
      <c r="C924" s="225"/>
      <c r="D924" s="226"/>
      <c r="E924" s="226"/>
      <c r="F924" s="226"/>
      <c r="G924" s="226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</row>
    <row r="925">
      <c r="A925" s="226"/>
      <c r="B925" s="225"/>
      <c r="C925" s="225"/>
      <c r="D925" s="226"/>
      <c r="E925" s="226"/>
      <c r="F925" s="226"/>
      <c r="G925" s="226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</row>
    <row r="926">
      <c r="A926" s="226"/>
      <c r="B926" s="225"/>
      <c r="C926" s="225"/>
      <c r="D926" s="226"/>
      <c r="E926" s="226"/>
      <c r="F926" s="226"/>
      <c r="G926" s="226"/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</row>
    <row r="927">
      <c r="A927" s="226"/>
      <c r="B927" s="225"/>
      <c r="C927" s="225"/>
      <c r="D927" s="226"/>
      <c r="E927" s="226"/>
      <c r="F927" s="226"/>
      <c r="G927" s="226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</row>
    <row r="928">
      <c r="A928" s="226"/>
      <c r="B928" s="225"/>
      <c r="C928" s="225"/>
      <c r="D928" s="226"/>
      <c r="E928" s="226"/>
      <c r="F928" s="226"/>
      <c r="G928" s="226"/>
      <c r="H928" s="226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</row>
    <row r="929">
      <c r="A929" s="226"/>
      <c r="B929" s="225"/>
      <c r="C929" s="225"/>
      <c r="D929" s="226"/>
      <c r="E929" s="226"/>
      <c r="F929" s="226"/>
      <c r="G929" s="226"/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</row>
    <row r="930">
      <c r="A930" s="226"/>
      <c r="B930" s="225"/>
      <c r="C930" s="225"/>
      <c r="D930" s="226"/>
      <c r="E930" s="226"/>
      <c r="F930" s="226"/>
      <c r="G930" s="226"/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6"/>
      <c r="AB930" s="226"/>
      <c r="AC930" s="226"/>
      <c r="AD930" s="226"/>
      <c r="AE930" s="226"/>
    </row>
    <row r="931">
      <c r="A931" s="226"/>
      <c r="B931" s="225"/>
      <c r="C931" s="225"/>
      <c r="D931" s="226"/>
      <c r="E931" s="226"/>
      <c r="F931" s="226"/>
      <c r="G931" s="226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6"/>
      <c r="AB931" s="226"/>
      <c r="AC931" s="226"/>
      <c r="AD931" s="226"/>
      <c r="AE931" s="226"/>
    </row>
    <row r="932">
      <c r="A932" s="226"/>
      <c r="B932" s="225"/>
      <c r="C932" s="225"/>
      <c r="D932" s="226"/>
      <c r="E932" s="226"/>
      <c r="F932" s="226"/>
      <c r="G932" s="226"/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</row>
    <row r="933">
      <c r="A933" s="226"/>
      <c r="B933" s="225"/>
      <c r="C933" s="225"/>
      <c r="D933" s="226"/>
      <c r="E933" s="226"/>
      <c r="F933" s="226"/>
      <c r="G933" s="226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</row>
    <row r="934">
      <c r="A934" s="226"/>
      <c r="B934" s="225"/>
      <c r="C934" s="225"/>
      <c r="D934" s="226"/>
      <c r="E934" s="226"/>
      <c r="F934" s="226"/>
      <c r="G934" s="226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  <c r="Z934" s="226"/>
      <c r="AA934" s="226"/>
      <c r="AB934" s="226"/>
      <c r="AC934" s="226"/>
      <c r="AD934" s="226"/>
      <c r="AE934" s="226"/>
    </row>
    <row r="935">
      <c r="A935" s="226"/>
      <c r="B935" s="225"/>
      <c r="C935" s="225"/>
      <c r="D935" s="226"/>
      <c r="E935" s="226"/>
      <c r="F935" s="226"/>
      <c r="G935" s="226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  <c r="Z935" s="226"/>
      <c r="AA935" s="226"/>
      <c r="AB935" s="226"/>
      <c r="AC935" s="226"/>
      <c r="AD935" s="226"/>
      <c r="AE935" s="226"/>
    </row>
    <row r="936">
      <c r="A936" s="226"/>
      <c r="B936" s="225"/>
      <c r="C936" s="225"/>
      <c r="D936" s="226"/>
      <c r="E936" s="226"/>
      <c r="F936" s="226"/>
      <c r="G936" s="226"/>
      <c r="H936" s="226"/>
      <c r="I936" s="226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</row>
    <row r="937">
      <c r="A937" s="226"/>
      <c r="B937" s="225"/>
      <c r="C937" s="225"/>
      <c r="D937" s="226"/>
      <c r="E937" s="226"/>
      <c r="F937" s="226"/>
      <c r="G937" s="226"/>
      <c r="H937" s="226"/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</row>
    <row r="938">
      <c r="A938" s="226"/>
      <c r="B938" s="225"/>
      <c r="C938" s="225"/>
      <c r="D938" s="226"/>
      <c r="E938" s="226"/>
      <c r="F938" s="226"/>
      <c r="G938" s="226"/>
      <c r="H938" s="226"/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</row>
    <row r="939">
      <c r="A939" s="226"/>
      <c r="B939" s="225"/>
      <c r="C939" s="225"/>
      <c r="D939" s="226"/>
      <c r="E939" s="226"/>
      <c r="F939" s="226"/>
      <c r="G939" s="226"/>
      <c r="H939" s="226"/>
      <c r="I939" s="226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</row>
    <row r="940">
      <c r="A940" s="226"/>
      <c r="B940" s="225"/>
      <c r="C940" s="225"/>
      <c r="D940" s="226"/>
      <c r="E940" s="226"/>
      <c r="F940" s="226"/>
      <c r="G940" s="226"/>
      <c r="H940" s="226"/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</row>
    <row r="941">
      <c r="A941" s="226"/>
      <c r="B941" s="225"/>
      <c r="C941" s="225"/>
      <c r="D941" s="226"/>
      <c r="E941" s="226"/>
      <c r="F941" s="226"/>
      <c r="G941" s="226"/>
      <c r="H941" s="226"/>
      <c r="I941" s="226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</row>
    <row r="942">
      <c r="A942" s="226"/>
      <c r="B942" s="225"/>
      <c r="C942" s="225"/>
      <c r="D942" s="226"/>
      <c r="E942" s="226"/>
      <c r="F942" s="226"/>
      <c r="G942" s="226"/>
      <c r="H942" s="226"/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</row>
    <row r="943">
      <c r="A943" s="226"/>
      <c r="B943" s="225"/>
      <c r="C943" s="225"/>
      <c r="D943" s="226"/>
      <c r="E943" s="226"/>
      <c r="F943" s="226"/>
      <c r="G943" s="226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  <c r="Z943" s="226"/>
      <c r="AA943" s="226"/>
      <c r="AB943" s="226"/>
      <c r="AC943" s="226"/>
      <c r="AD943" s="226"/>
      <c r="AE943" s="226"/>
    </row>
    <row r="944">
      <c r="A944" s="226"/>
      <c r="B944" s="225"/>
      <c r="C944" s="225"/>
      <c r="D944" s="226"/>
      <c r="E944" s="226"/>
      <c r="F944" s="226"/>
      <c r="G944" s="226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</row>
    <row r="945">
      <c r="A945" s="226"/>
      <c r="B945" s="225"/>
      <c r="C945" s="225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</row>
    <row r="946">
      <c r="A946" s="226"/>
      <c r="B946" s="225"/>
      <c r="C946" s="225"/>
      <c r="D946" s="226"/>
      <c r="E946" s="226"/>
      <c r="F946" s="226"/>
      <c r="G946" s="226"/>
      <c r="H946" s="226"/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</row>
    <row r="947">
      <c r="A947" s="226"/>
      <c r="B947" s="225"/>
      <c r="C947" s="225"/>
      <c r="D947" s="226"/>
      <c r="E947" s="226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</row>
    <row r="948">
      <c r="A948" s="226"/>
      <c r="B948" s="225"/>
      <c r="C948" s="225"/>
      <c r="D948" s="226"/>
      <c r="E948" s="226"/>
      <c r="F948" s="226"/>
      <c r="G948" s="226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  <c r="Z948" s="226"/>
      <c r="AA948" s="226"/>
      <c r="AB948" s="226"/>
      <c r="AC948" s="226"/>
      <c r="AD948" s="226"/>
      <c r="AE948" s="226"/>
    </row>
    <row r="949">
      <c r="A949" s="226"/>
      <c r="B949" s="225"/>
      <c r="C949" s="225"/>
      <c r="D949" s="226"/>
      <c r="E949" s="226"/>
      <c r="F949" s="226"/>
      <c r="G949" s="226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</row>
    <row r="950">
      <c r="A950" s="226"/>
      <c r="B950" s="225"/>
      <c r="C950" s="225"/>
      <c r="D950" s="226"/>
      <c r="E950" s="226"/>
      <c r="F950" s="226"/>
      <c r="G950" s="226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</row>
    <row r="951">
      <c r="A951" s="226"/>
      <c r="B951" s="225"/>
      <c r="C951" s="225"/>
      <c r="D951" s="226"/>
      <c r="E951" s="226"/>
      <c r="F951" s="226"/>
      <c r="G951" s="226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  <c r="Z951" s="226"/>
      <c r="AA951" s="226"/>
      <c r="AB951" s="226"/>
      <c r="AC951" s="226"/>
      <c r="AD951" s="226"/>
      <c r="AE951" s="226"/>
    </row>
    <row r="952">
      <c r="A952" s="226"/>
      <c r="B952" s="225"/>
      <c r="C952" s="225"/>
      <c r="D952" s="226"/>
      <c r="E952" s="226"/>
      <c r="F952" s="226"/>
      <c r="G952" s="226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</row>
    <row r="953">
      <c r="A953" s="226"/>
      <c r="B953" s="225"/>
      <c r="C953" s="225"/>
      <c r="D953" s="226"/>
      <c r="E953" s="226"/>
      <c r="F953" s="226"/>
      <c r="G953" s="226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</row>
    <row r="954">
      <c r="A954" s="226"/>
      <c r="B954" s="225"/>
      <c r="C954" s="225"/>
      <c r="D954" s="226"/>
      <c r="E954" s="226"/>
      <c r="F954" s="226"/>
      <c r="G954" s="226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</row>
    <row r="955">
      <c r="A955" s="226"/>
      <c r="B955" s="225"/>
      <c r="C955" s="225"/>
      <c r="D955" s="226"/>
      <c r="E955" s="226"/>
      <c r="F955" s="226"/>
      <c r="G955" s="226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</row>
    <row r="956">
      <c r="A956" s="226"/>
      <c r="B956" s="225"/>
      <c r="C956" s="225"/>
      <c r="D956" s="226"/>
      <c r="E956" s="226"/>
      <c r="F956" s="226"/>
      <c r="G956" s="226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</row>
    <row r="957">
      <c r="A957" s="226"/>
      <c r="B957" s="225"/>
      <c r="C957" s="225"/>
      <c r="D957" s="226"/>
      <c r="E957" s="226"/>
      <c r="F957" s="226"/>
      <c r="G957" s="226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</row>
    <row r="958">
      <c r="A958" s="226"/>
      <c r="B958" s="225"/>
      <c r="C958" s="225"/>
      <c r="D958" s="226"/>
      <c r="E958" s="226"/>
      <c r="F958" s="226"/>
      <c r="G958" s="226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</row>
    <row r="959">
      <c r="A959" s="226"/>
      <c r="B959" s="225"/>
      <c r="C959" s="225"/>
      <c r="D959" s="226"/>
      <c r="E959" s="226"/>
      <c r="F959" s="226"/>
      <c r="G959" s="226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</row>
    <row r="960">
      <c r="A960" s="226"/>
      <c r="B960" s="225"/>
      <c r="C960" s="225"/>
      <c r="D960" s="226"/>
      <c r="E960" s="226"/>
      <c r="F960" s="226"/>
      <c r="G960" s="226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</row>
    <row r="961">
      <c r="A961" s="226"/>
      <c r="B961" s="225"/>
      <c r="C961" s="225"/>
      <c r="D961" s="226"/>
      <c r="E961" s="226"/>
      <c r="F961" s="226"/>
      <c r="G961" s="226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</row>
    <row r="962">
      <c r="A962" s="226"/>
      <c r="B962" s="225"/>
      <c r="C962" s="225"/>
      <c r="D962" s="226"/>
      <c r="E962" s="226"/>
      <c r="F962" s="226"/>
      <c r="G962" s="226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</row>
    <row r="963">
      <c r="A963" s="226"/>
      <c r="B963" s="225"/>
      <c r="C963" s="225"/>
      <c r="D963" s="226"/>
      <c r="E963" s="226"/>
      <c r="F963" s="226"/>
      <c r="G963" s="226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</row>
    <row r="964">
      <c r="A964" s="226"/>
      <c r="B964" s="225"/>
      <c r="C964" s="225"/>
      <c r="D964" s="226"/>
      <c r="E964" s="226"/>
      <c r="F964" s="226"/>
      <c r="G964" s="226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</row>
    <row r="965">
      <c r="A965" s="226"/>
      <c r="B965" s="225"/>
      <c r="C965" s="225"/>
      <c r="D965" s="226"/>
      <c r="E965" s="226"/>
      <c r="F965" s="226"/>
      <c r="G965" s="226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  <c r="Z965" s="226"/>
      <c r="AA965" s="226"/>
      <c r="AB965" s="226"/>
      <c r="AC965" s="226"/>
      <c r="AD965" s="226"/>
      <c r="AE965" s="226"/>
    </row>
    <row r="966">
      <c r="A966" s="226"/>
      <c r="B966" s="225"/>
      <c r="C966" s="225"/>
      <c r="D966" s="226"/>
      <c r="E966" s="226"/>
      <c r="F966" s="226"/>
      <c r="G966" s="226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</row>
    <row r="967">
      <c r="A967" s="226"/>
      <c r="B967" s="225"/>
      <c r="C967" s="225"/>
      <c r="D967" s="226"/>
      <c r="E967" s="226"/>
      <c r="F967" s="226"/>
      <c r="G967" s="226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</row>
    <row r="968">
      <c r="A968" s="226"/>
      <c r="B968" s="225"/>
      <c r="C968" s="225"/>
      <c r="D968" s="226"/>
      <c r="E968" s="226"/>
      <c r="F968" s="226"/>
      <c r="G968" s="226"/>
      <c r="H968" s="226"/>
      <c r="I968" s="226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  <c r="Z968" s="226"/>
      <c r="AA968" s="226"/>
      <c r="AB968" s="226"/>
      <c r="AC968" s="226"/>
      <c r="AD968" s="226"/>
      <c r="AE968" s="226"/>
    </row>
    <row r="969">
      <c r="A969" s="226"/>
      <c r="B969" s="225"/>
      <c r="C969" s="225"/>
      <c r="D969" s="226"/>
      <c r="E969" s="226"/>
      <c r="F969" s="226"/>
      <c r="G969" s="226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</row>
    <row r="970">
      <c r="A970" s="226"/>
      <c r="B970" s="225"/>
      <c r="C970" s="225"/>
      <c r="D970" s="226"/>
      <c r="E970" s="226"/>
      <c r="F970" s="226"/>
      <c r="G970" s="226"/>
      <c r="H970" s="226"/>
      <c r="I970" s="226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</row>
    <row r="971">
      <c r="A971" s="226"/>
      <c r="B971" s="225"/>
      <c r="C971" s="225"/>
      <c r="D971" s="226"/>
      <c r="E971" s="226"/>
      <c r="F971" s="226"/>
      <c r="G971" s="226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</row>
    <row r="972">
      <c r="A972" s="226"/>
      <c r="B972" s="225"/>
      <c r="C972" s="225"/>
      <c r="D972" s="226"/>
      <c r="E972" s="226"/>
      <c r="F972" s="226"/>
      <c r="G972" s="226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</row>
    <row r="973">
      <c r="A973" s="226"/>
      <c r="B973" s="225"/>
      <c r="C973" s="225"/>
      <c r="D973" s="226"/>
      <c r="E973" s="226"/>
      <c r="F973" s="226"/>
      <c r="G973" s="226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6"/>
      <c r="AE973" s="226"/>
    </row>
    <row r="974">
      <c r="A974" s="226"/>
      <c r="B974" s="225"/>
      <c r="C974" s="225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  <c r="Z974" s="226"/>
      <c r="AA974" s="226"/>
      <c r="AB974" s="226"/>
      <c r="AC974" s="226"/>
      <c r="AD974" s="226"/>
      <c r="AE974" s="226"/>
    </row>
    <row r="975">
      <c r="A975" s="226"/>
      <c r="B975" s="225"/>
      <c r="C975" s="225"/>
      <c r="D975" s="226"/>
      <c r="E975" s="226"/>
      <c r="F975" s="226"/>
      <c r="G975" s="226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</row>
    <row r="976">
      <c r="A976" s="226"/>
      <c r="B976" s="225"/>
      <c r="C976" s="225"/>
      <c r="D976" s="226"/>
      <c r="E976" s="226"/>
      <c r="F976" s="226"/>
      <c r="G976" s="226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</row>
    <row r="977">
      <c r="A977" s="226"/>
      <c r="B977" s="225"/>
      <c r="C977" s="225"/>
      <c r="D977" s="226"/>
      <c r="E977" s="226"/>
      <c r="F977" s="226"/>
      <c r="G977" s="226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</row>
    <row r="978">
      <c r="A978" s="226"/>
      <c r="B978" s="225"/>
      <c r="C978" s="225"/>
      <c r="D978" s="226"/>
      <c r="E978" s="226"/>
      <c r="F978" s="226"/>
      <c r="G978" s="226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</row>
    <row r="979">
      <c r="A979" s="226"/>
      <c r="B979" s="225"/>
      <c r="C979" s="225"/>
      <c r="D979" s="226"/>
      <c r="E979" s="226"/>
      <c r="F979" s="226"/>
      <c r="G979" s="226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  <c r="Z979" s="226"/>
      <c r="AA979" s="226"/>
      <c r="AB979" s="226"/>
      <c r="AC979" s="226"/>
      <c r="AD979" s="226"/>
      <c r="AE979" s="226"/>
    </row>
    <row r="980">
      <c r="A980" s="226"/>
      <c r="B980" s="225"/>
      <c r="C980" s="225"/>
      <c r="D980" s="226"/>
      <c r="E980" s="226"/>
      <c r="F980" s="226"/>
      <c r="G980" s="226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</row>
    <row r="981">
      <c r="A981" s="226"/>
      <c r="B981" s="225"/>
      <c r="C981" s="225"/>
      <c r="D981" s="226"/>
      <c r="E981" s="226"/>
      <c r="F981" s="226"/>
      <c r="G981" s="226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</row>
    <row r="982">
      <c r="A982" s="226"/>
      <c r="B982" s="225"/>
      <c r="C982" s="225"/>
      <c r="D982" s="226"/>
      <c r="E982" s="226"/>
      <c r="F982" s="226"/>
      <c r="G982" s="226"/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</row>
    <row r="983">
      <c r="A983" s="226"/>
      <c r="B983" s="225"/>
      <c r="C983" s="225"/>
      <c r="D983" s="226"/>
      <c r="E983" s="226"/>
      <c r="F983" s="226"/>
      <c r="G983" s="226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</row>
    <row r="984">
      <c r="A984" s="226"/>
      <c r="B984" s="225"/>
      <c r="C984" s="225"/>
      <c r="D984" s="226"/>
      <c r="E984" s="226"/>
      <c r="F984" s="226"/>
      <c r="G984" s="226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</row>
    <row r="985">
      <c r="A985" s="226"/>
      <c r="B985" s="225"/>
      <c r="C985" s="225"/>
      <c r="D985" s="226"/>
      <c r="E985" s="226"/>
      <c r="F985" s="226"/>
      <c r="G985" s="226"/>
      <c r="H985" s="226"/>
      <c r="I985" s="226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</row>
    <row r="986">
      <c r="A986" s="226"/>
      <c r="B986" s="225"/>
      <c r="C986" s="225"/>
      <c r="D986" s="226"/>
      <c r="E986" s="226"/>
      <c r="F986" s="226"/>
      <c r="G986" s="226"/>
      <c r="H986" s="226"/>
      <c r="I986" s="226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</row>
    <row r="987">
      <c r="A987" s="226"/>
      <c r="B987" s="225"/>
      <c r="C987" s="225"/>
      <c r="D987" s="226"/>
      <c r="E987" s="226"/>
      <c r="F987" s="226"/>
      <c r="G987" s="226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  <c r="Z987" s="226"/>
      <c r="AA987" s="226"/>
      <c r="AB987" s="226"/>
      <c r="AC987" s="226"/>
      <c r="AD987" s="226"/>
      <c r="AE987" s="226"/>
    </row>
    <row r="988">
      <c r="A988" s="226"/>
      <c r="B988" s="225"/>
      <c r="C988" s="225"/>
      <c r="D988" s="226"/>
      <c r="E988" s="226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</row>
    <row r="989">
      <c r="A989" s="226"/>
      <c r="B989" s="225"/>
      <c r="C989" s="225"/>
      <c r="D989" s="226"/>
      <c r="E989" s="226"/>
      <c r="F989" s="226"/>
      <c r="G989" s="226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</row>
    <row r="990">
      <c r="A990" s="226"/>
      <c r="B990" s="225"/>
      <c r="C990" s="225"/>
      <c r="D990" s="226"/>
      <c r="E990" s="226"/>
      <c r="F990" s="226"/>
      <c r="G990" s="226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</row>
    <row r="991">
      <c r="A991" s="226"/>
      <c r="B991" s="225"/>
      <c r="C991" s="225"/>
      <c r="D991" s="226"/>
      <c r="E991" s="226"/>
      <c r="F991" s="226"/>
      <c r="G991" s="226"/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</row>
    <row r="992">
      <c r="A992" s="226"/>
      <c r="B992" s="225"/>
      <c r="C992" s="225"/>
      <c r="D992" s="226"/>
      <c r="E992" s="226"/>
      <c r="F992" s="226"/>
      <c r="G992" s="226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</row>
    <row r="993">
      <c r="A993" s="226"/>
      <c r="B993" s="225"/>
      <c r="C993" s="225"/>
      <c r="D993" s="226"/>
      <c r="E993" s="226"/>
      <c r="F993" s="226"/>
      <c r="G993" s="226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  <c r="Z993" s="226"/>
      <c r="AA993" s="226"/>
      <c r="AB993" s="226"/>
      <c r="AC993" s="226"/>
      <c r="AD993" s="226"/>
      <c r="AE993" s="226"/>
    </row>
    <row r="994">
      <c r="A994" s="226"/>
      <c r="B994" s="225"/>
      <c r="C994" s="225"/>
      <c r="D994" s="226"/>
      <c r="E994" s="226"/>
      <c r="F994" s="226"/>
      <c r="G994" s="226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</row>
    <row r="995">
      <c r="A995" s="226"/>
      <c r="B995" s="225"/>
      <c r="C995" s="225"/>
      <c r="D995" s="226"/>
      <c r="E995" s="226"/>
      <c r="F995" s="226"/>
      <c r="G995" s="226"/>
      <c r="H995" s="226"/>
      <c r="I995" s="226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</row>
    <row r="996">
      <c r="A996" s="226"/>
      <c r="B996" s="225"/>
      <c r="C996" s="225"/>
      <c r="D996" s="226"/>
      <c r="E996" s="226"/>
      <c r="F996" s="226"/>
      <c r="G996" s="226"/>
      <c r="H996" s="226"/>
      <c r="I996" s="226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</row>
    <row r="997">
      <c r="A997" s="226"/>
      <c r="B997" s="225"/>
      <c r="C997" s="225"/>
      <c r="D997" s="226"/>
      <c r="E997" s="226"/>
      <c r="F997" s="226"/>
      <c r="G997" s="226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</row>
    <row r="998">
      <c r="A998" s="226"/>
      <c r="B998" s="225"/>
      <c r="C998" s="225"/>
      <c r="D998" s="226"/>
      <c r="E998" s="226"/>
      <c r="F998" s="226"/>
      <c r="G998" s="226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</row>
    <row r="999">
      <c r="A999" s="226"/>
      <c r="B999" s="225"/>
      <c r="C999" s="225"/>
      <c r="D999" s="226"/>
      <c r="E999" s="226"/>
      <c r="F999" s="226"/>
      <c r="G999" s="226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</row>
    <row r="1000">
      <c r="A1000" s="226"/>
      <c r="B1000" s="225"/>
      <c r="C1000" s="225"/>
      <c r="D1000" s="226"/>
      <c r="E1000" s="226"/>
      <c r="F1000" s="226"/>
      <c r="G1000" s="226"/>
      <c r="H1000" s="226"/>
      <c r="I1000" s="226"/>
      <c r="J1000" s="226"/>
      <c r="K1000" s="226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</row>
    <row r="1001">
      <c r="A1001" s="226"/>
      <c r="B1001" s="225"/>
      <c r="C1001" s="225"/>
      <c r="D1001" s="226"/>
      <c r="E1001" s="226"/>
      <c r="F1001" s="226"/>
      <c r="G1001" s="226"/>
      <c r="H1001" s="226"/>
      <c r="I1001" s="226"/>
      <c r="J1001" s="226"/>
      <c r="K1001" s="226"/>
      <c r="L1001" s="226"/>
      <c r="M1001" s="226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</row>
    <row r="1002">
      <c r="A1002" s="226"/>
      <c r="B1002" s="225"/>
      <c r="C1002" s="225"/>
      <c r="D1002" s="226"/>
      <c r="E1002" s="226"/>
      <c r="F1002" s="226"/>
      <c r="G1002" s="226"/>
      <c r="H1002" s="226"/>
      <c r="I1002" s="226"/>
      <c r="J1002" s="226"/>
      <c r="K1002" s="226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</row>
    <row r="1003">
      <c r="A1003" s="226"/>
      <c r="B1003" s="225"/>
      <c r="C1003" s="225"/>
      <c r="D1003" s="226"/>
      <c r="E1003" s="226"/>
      <c r="F1003" s="226"/>
      <c r="G1003" s="226"/>
      <c r="H1003" s="226"/>
      <c r="I1003" s="226"/>
      <c r="J1003" s="226"/>
      <c r="K1003" s="226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</row>
    <row r="1004">
      <c r="A1004" s="226"/>
      <c r="B1004" s="225"/>
      <c r="C1004" s="225"/>
      <c r="D1004" s="226"/>
      <c r="E1004" s="226"/>
      <c r="F1004" s="226"/>
      <c r="G1004" s="226"/>
      <c r="H1004" s="226"/>
      <c r="I1004" s="226"/>
      <c r="J1004" s="226"/>
      <c r="K1004" s="226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</row>
    <row r="1005">
      <c r="A1005" s="226"/>
      <c r="B1005" s="225"/>
      <c r="C1005" s="225"/>
      <c r="D1005" s="226"/>
      <c r="E1005" s="226"/>
      <c r="F1005" s="226"/>
      <c r="G1005" s="226"/>
      <c r="H1005" s="226"/>
      <c r="I1005" s="226"/>
      <c r="J1005" s="226"/>
      <c r="K1005" s="226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</row>
    <row r="1006">
      <c r="A1006" s="226"/>
      <c r="B1006" s="225"/>
      <c r="C1006" s="225"/>
      <c r="D1006" s="226"/>
      <c r="E1006" s="226"/>
      <c r="F1006" s="226"/>
      <c r="G1006" s="226"/>
      <c r="H1006" s="226"/>
      <c r="I1006" s="226"/>
      <c r="J1006" s="226"/>
      <c r="K1006" s="226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</row>
    <row r="1007">
      <c r="A1007" s="226"/>
      <c r="B1007" s="225"/>
      <c r="C1007" s="225"/>
      <c r="D1007" s="226"/>
      <c r="E1007" s="226"/>
      <c r="F1007" s="226"/>
      <c r="G1007" s="226"/>
      <c r="H1007" s="226"/>
      <c r="I1007" s="226"/>
      <c r="J1007" s="226"/>
      <c r="K1007" s="226"/>
      <c r="L1007" s="226"/>
      <c r="M1007" s="226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</row>
    <row r="1008">
      <c r="A1008" s="226"/>
      <c r="B1008" s="225"/>
      <c r="C1008" s="225"/>
      <c r="D1008" s="226"/>
      <c r="E1008" s="226"/>
      <c r="F1008" s="226"/>
      <c r="G1008" s="226"/>
      <c r="H1008" s="226"/>
      <c r="I1008" s="226"/>
      <c r="J1008" s="226"/>
      <c r="K1008" s="226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</row>
    <row r="1009">
      <c r="A1009" s="226"/>
      <c r="B1009" s="225"/>
      <c r="C1009" s="225"/>
      <c r="D1009" s="226"/>
      <c r="E1009" s="226"/>
      <c r="F1009" s="226"/>
      <c r="G1009" s="226"/>
      <c r="H1009" s="226"/>
      <c r="I1009" s="226"/>
      <c r="J1009" s="226"/>
      <c r="K1009" s="226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</row>
    <row r="1010">
      <c r="A1010" s="226"/>
      <c r="B1010" s="225"/>
      <c r="C1010" s="225"/>
      <c r="D1010" s="226"/>
      <c r="E1010" s="226"/>
      <c r="F1010" s="226"/>
      <c r="G1010" s="226"/>
      <c r="H1010" s="226"/>
      <c r="I1010" s="226"/>
      <c r="J1010" s="226"/>
      <c r="K1010" s="226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</row>
    <row r="1011">
      <c r="A1011" s="226"/>
      <c r="B1011" s="225"/>
      <c r="C1011" s="225"/>
      <c r="D1011" s="226"/>
      <c r="E1011" s="226"/>
      <c r="F1011" s="226"/>
      <c r="G1011" s="226"/>
      <c r="H1011" s="226"/>
      <c r="I1011" s="226"/>
      <c r="J1011" s="226"/>
      <c r="K1011" s="226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</row>
    <row r="1012">
      <c r="A1012" s="226"/>
      <c r="B1012" s="225"/>
      <c r="C1012" s="225"/>
      <c r="D1012" s="226"/>
      <c r="E1012" s="226"/>
      <c r="F1012" s="226"/>
      <c r="G1012" s="226"/>
      <c r="H1012" s="226"/>
      <c r="I1012" s="226"/>
      <c r="J1012" s="226"/>
      <c r="K1012" s="226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</row>
    <row r="1013">
      <c r="A1013" s="226"/>
      <c r="B1013" s="225"/>
      <c r="C1013" s="225"/>
      <c r="D1013" s="226"/>
      <c r="E1013" s="226"/>
      <c r="F1013" s="226"/>
      <c r="G1013" s="226"/>
      <c r="H1013" s="226"/>
      <c r="I1013" s="226"/>
      <c r="J1013" s="226"/>
      <c r="K1013" s="226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</row>
    <row r="1014">
      <c r="A1014" s="226"/>
      <c r="B1014" s="225"/>
      <c r="C1014" s="225"/>
      <c r="D1014" s="226"/>
      <c r="E1014" s="226"/>
      <c r="F1014" s="226"/>
      <c r="G1014" s="226"/>
      <c r="H1014" s="226"/>
      <c r="I1014" s="226"/>
      <c r="J1014" s="226"/>
      <c r="K1014" s="226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</row>
    <row r="1015">
      <c r="A1015" s="226"/>
      <c r="B1015" s="225"/>
      <c r="C1015" s="225"/>
      <c r="D1015" s="226"/>
      <c r="E1015" s="226"/>
      <c r="F1015" s="226"/>
      <c r="G1015" s="226"/>
      <c r="H1015" s="226"/>
      <c r="I1015" s="226"/>
      <c r="J1015" s="226"/>
      <c r="K1015" s="226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</row>
    <row r="1016">
      <c r="A1016" s="226"/>
      <c r="B1016" s="225"/>
      <c r="C1016" s="225"/>
      <c r="D1016" s="226"/>
      <c r="E1016" s="226"/>
      <c r="F1016" s="226"/>
      <c r="G1016" s="226"/>
      <c r="H1016" s="226"/>
      <c r="I1016" s="226"/>
      <c r="J1016" s="226"/>
      <c r="K1016" s="226"/>
      <c r="L1016" s="226"/>
      <c r="M1016" s="226"/>
      <c r="N1016" s="226"/>
      <c r="O1016" s="226"/>
      <c r="P1016" s="226"/>
      <c r="Q1016" s="226"/>
      <c r="R1016" s="226"/>
      <c r="S1016" s="226"/>
      <c r="T1016" s="226"/>
      <c r="U1016" s="226"/>
      <c r="V1016" s="226"/>
      <c r="W1016" s="226"/>
      <c r="X1016" s="226"/>
      <c r="Y1016" s="226"/>
      <c r="Z1016" s="226"/>
      <c r="AA1016" s="226"/>
      <c r="AB1016" s="226"/>
      <c r="AC1016" s="226"/>
      <c r="AD1016" s="226"/>
      <c r="AE1016" s="226"/>
    </row>
    <row r="1017">
      <c r="A1017" s="226"/>
      <c r="B1017" s="225"/>
      <c r="C1017" s="225"/>
      <c r="D1017" s="226"/>
      <c r="E1017" s="226"/>
      <c r="F1017" s="226"/>
      <c r="G1017" s="226"/>
      <c r="H1017" s="226"/>
      <c r="I1017" s="226"/>
      <c r="J1017" s="226"/>
      <c r="K1017" s="226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</row>
    <row r="1018">
      <c r="A1018" s="226"/>
      <c r="B1018" s="225"/>
      <c r="C1018" s="225"/>
      <c r="D1018" s="226"/>
      <c r="E1018" s="226"/>
      <c r="F1018" s="226"/>
      <c r="G1018" s="226"/>
      <c r="H1018" s="226"/>
      <c r="I1018" s="226"/>
      <c r="J1018" s="226"/>
      <c r="K1018" s="226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</row>
    <row r="1019">
      <c r="A1019" s="226"/>
      <c r="B1019" s="225"/>
      <c r="C1019" s="225"/>
      <c r="D1019" s="226"/>
      <c r="E1019" s="226"/>
      <c r="F1019" s="226"/>
      <c r="G1019" s="226"/>
      <c r="H1019" s="226"/>
      <c r="I1019" s="226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</row>
    <row r="1020">
      <c r="A1020" s="226"/>
      <c r="B1020" s="225"/>
      <c r="C1020" s="225"/>
      <c r="D1020" s="226"/>
      <c r="E1020" s="226"/>
      <c r="F1020" s="226"/>
      <c r="G1020" s="226"/>
      <c r="H1020" s="226"/>
      <c r="I1020" s="226"/>
      <c r="J1020" s="226"/>
      <c r="K1020" s="226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</row>
    <row r="1021">
      <c r="A1021" s="226"/>
      <c r="B1021" s="225"/>
      <c r="C1021" s="225"/>
      <c r="D1021" s="226"/>
      <c r="E1021" s="226"/>
      <c r="F1021" s="226"/>
      <c r="G1021" s="226"/>
      <c r="H1021" s="226"/>
      <c r="I1021" s="226"/>
      <c r="J1021" s="226"/>
      <c r="K1021" s="226"/>
      <c r="L1021" s="226"/>
      <c r="M1021" s="226"/>
      <c r="N1021" s="226"/>
      <c r="O1021" s="226"/>
      <c r="P1021" s="226"/>
      <c r="Q1021" s="226"/>
      <c r="R1021" s="226"/>
      <c r="S1021" s="226"/>
      <c r="T1021" s="226"/>
      <c r="U1021" s="226"/>
      <c r="V1021" s="226"/>
      <c r="W1021" s="226"/>
      <c r="X1021" s="226"/>
      <c r="Y1021" s="226"/>
      <c r="Z1021" s="226"/>
      <c r="AA1021" s="226"/>
      <c r="AB1021" s="226"/>
      <c r="AC1021" s="226"/>
      <c r="AD1021" s="226"/>
      <c r="AE1021" s="226"/>
    </row>
    <row r="1022">
      <c r="A1022" s="226"/>
      <c r="B1022" s="225"/>
      <c r="C1022" s="225"/>
      <c r="D1022" s="226"/>
      <c r="E1022" s="226"/>
      <c r="F1022" s="226"/>
      <c r="G1022" s="226"/>
      <c r="H1022" s="226"/>
      <c r="I1022" s="226"/>
      <c r="J1022" s="226"/>
      <c r="K1022" s="226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</row>
    <row r="1023">
      <c r="A1023" s="226"/>
      <c r="B1023" s="225"/>
      <c r="C1023" s="225"/>
      <c r="D1023" s="226"/>
      <c r="E1023" s="226"/>
      <c r="F1023" s="226"/>
      <c r="G1023" s="226"/>
      <c r="H1023" s="226"/>
      <c r="I1023" s="226"/>
      <c r="J1023" s="226"/>
      <c r="K1023" s="226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</row>
    <row r="1024">
      <c r="A1024" s="226"/>
      <c r="B1024" s="225"/>
      <c r="C1024" s="225"/>
      <c r="D1024" s="226"/>
      <c r="E1024" s="226"/>
      <c r="F1024" s="226"/>
      <c r="G1024" s="226"/>
      <c r="H1024" s="226"/>
      <c r="I1024" s="226"/>
      <c r="J1024" s="226"/>
      <c r="K1024" s="226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</row>
    <row r="1025">
      <c r="A1025" s="226"/>
      <c r="B1025" s="225"/>
      <c r="C1025" s="225"/>
      <c r="D1025" s="226"/>
      <c r="E1025" s="226"/>
      <c r="F1025" s="226"/>
      <c r="G1025" s="226"/>
      <c r="H1025" s="226"/>
      <c r="I1025" s="226"/>
      <c r="J1025" s="226"/>
      <c r="K1025" s="226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</row>
  </sheetData>
  <drawing r:id="rId1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0.88"/>
    <col customWidth="1" min="3" max="3" width="44.5"/>
  </cols>
  <sheetData>
    <row r="1">
      <c r="A1" s="5" t="s">
        <v>374</v>
      </c>
      <c r="B1" s="173"/>
      <c r="C1" s="5" t="s">
        <v>375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>
      <c r="A2" s="33" t="s">
        <v>376</v>
      </c>
      <c r="B2" s="4"/>
      <c r="C2" s="30" t="s">
        <v>377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3" t="s">
        <v>378</v>
      </c>
      <c r="B3" s="4"/>
      <c r="C3" s="30" t="s">
        <v>379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30" t="s">
        <v>380</v>
      </c>
      <c r="B4" s="4"/>
      <c r="C4" s="236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30" t="s">
        <v>381</v>
      </c>
      <c r="B5" s="4"/>
      <c r="C5" s="33" t="s">
        <v>382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30" t="s">
        <v>383</v>
      </c>
      <c r="B6" s="4"/>
      <c r="C6" s="30" t="s">
        <v>384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30" t="s">
        <v>385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33" t="s">
        <v>386</v>
      </c>
      <c r="B8" s="4"/>
      <c r="C8" s="13" t="s">
        <v>387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3" t="s">
        <v>388</v>
      </c>
      <c r="B9" s="4"/>
      <c r="C9" s="13" t="s">
        <v>389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3" t="s">
        <v>390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3" t="s">
        <v>391</v>
      </c>
      <c r="B11" s="4"/>
      <c r="C11" s="13" t="s">
        <v>392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3" t="s">
        <v>393</v>
      </c>
      <c r="B12" s="4"/>
      <c r="C12" s="13" t="s">
        <v>394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13" t="s">
        <v>344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13" t="s">
        <v>395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13" t="s">
        <v>396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13" t="s">
        <v>397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</sheetData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</sheetPr>
  <sheetViews>
    <sheetView workbookViewId="0"/>
  </sheetViews>
  <sheetFormatPr customHeight="1" defaultColWidth="12.63" defaultRowHeight="15.75"/>
  <cols>
    <col customWidth="1" min="1" max="1" width="25.5"/>
    <col customWidth="1" min="2" max="2" width="21.88"/>
    <col customWidth="1" min="5" max="5" width="13.88"/>
    <col customWidth="1" min="6" max="6" width="22.38"/>
    <col customWidth="1" min="7" max="7" width="46.75"/>
    <col customWidth="1" min="9" max="9" width="53.5"/>
  </cols>
  <sheetData>
    <row r="1">
      <c r="A1" s="237" t="s">
        <v>398</v>
      </c>
      <c r="B1" s="238" t="s">
        <v>399</v>
      </c>
      <c r="C1" s="239" t="s">
        <v>400</v>
      </c>
      <c r="D1" s="238"/>
      <c r="E1" s="238"/>
      <c r="F1" s="240"/>
      <c r="G1" s="241"/>
      <c r="H1" s="30"/>
      <c r="I1" s="30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240"/>
      <c r="C2" s="242"/>
      <c r="D2" s="240"/>
      <c r="E2" s="240"/>
      <c r="F2" s="240"/>
      <c r="G2" s="241"/>
      <c r="H2" s="30"/>
      <c r="I2" s="30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33"/>
      <c r="B3" s="30"/>
      <c r="C3" s="243"/>
      <c r="D3" s="33"/>
      <c r="E3" s="33"/>
      <c r="F3" s="30"/>
      <c r="G3" s="244"/>
      <c r="H3" s="30"/>
      <c r="I3" s="241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33"/>
      <c r="B4" s="30"/>
      <c r="C4" s="243"/>
      <c r="D4" s="30"/>
      <c r="E4" s="33"/>
      <c r="F4" s="33"/>
      <c r="G4" s="30"/>
      <c r="H4" s="30"/>
      <c r="I4" s="30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32"/>
      <c r="B5" s="30"/>
      <c r="C5" s="243"/>
      <c r="D5" s="30"/>
      <c r="E5" s="30"/>
      <c r="F5" s="30"/>
      <c r="G5" s="245"/>
      <c r="H5" s="30"/>
      <c r="I5" s="3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33"/>
      <c r="B6" s="30"/>
      <c r="C6" s="243"/>
      <c r="D6" s="30"/>
      <c r="E6" s="30"/>
      <c r="F6" s="30"/>
      <c r="G6" s="244"/>
      <c r="H6" s="30"/>
      <c r="I6" s="30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>
      <c r="A7" s="33"/>
      <c r="B7" s="30"/>
      <c r="C7" s="243"/>
      <c r="D7" s="30"/>
      <c r="E7" s="30"/>
      <c r="F7" s="30"/>
      <c r="G7" s="246"/>
      <c r="H7" s="30"/>
      <c r="I7" s="30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>
      <c r="A8" s="30"/>
      <c r="B8" s="30"/>
      <c r="C8" s="243"/>
      <c r="D8" s="30"/>
      <c r="E8" s="30"/>
      <c r="F8" s="30"/>
      <c r="G8" s="245"/>
      <c r="H8" s="30"/>
      <c r="I8" s="247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>
      <c r="A9" s="30"/>
      <c r="B9" s="30"/>
      <c r="C9" s="243"/>
      <c r="D9" s="30"/>
      <c r="E9" s="30"/>
      <c r="F9" s="30"/>
      <c r="G9" s="245"/>
      <c r="H9" s="30"/>
      <c r="I9" s="24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>
      <c r="A10" s="30"/>
      <c r="B10" s="30"/>
      <c r="C10" s="243"/>
      <c r="D10" s="30"/>
      <c r="E10" s="30"/>
      <c r="F10" s="30"/>
      <c r="G10" s="245"/>
      <c r="H10" s="30"/>
      <c r="I10" s="24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30"/>
      <c r="B11" s="30"/>
      <c r="C11" s="243"/>
      <c r="D11" s="30"/>
      <c r="E11" s="30"/>
      <c r="F11" s="30"/>
      <c r="G11" s="245"/>
      <c r="H11" s="30"/>
      <c r="I11" s="24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30"/>
      <c r="B12" s="30"/>
      <c r="C12" s="243"/>
      <c r="D12" s="30"/>
      <c r="E12" s="30"/>
      <c r="F12" s="30"/>
      <c r="G12" s="245"/>
      <c r="H12" s="30"/>
      <c r="I12" s="24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>
      <c r="A13" s="30"/>
      <c r="B13" s="30"/>
      <c r="C13" s="243"/>
      <c r="D13" s="30"/>
      <c r="E13" s="30"/>
      <c r="F13" s="30"/>
      <c r="G13" s="249"/>
      <c r="H13" s="30"/>
      <c r="I13" s="24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>
      <c r="A14" s="30"/>
      <c r="B14" s="30"/>
      <c r="C14" s="243"/>
      <c r="D14" s="30"/>
      <c r="E14" s="30"/>
      <c r="F14" s="30"/>
      <c r="G14" s="249"/>
      <c r="H14" s="30"/>
      <c r="I14" s="3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>
      <c r="A15" s="30"/>
      <c r="B15" s="30"/>
      <c r="C15" s="243"/>
      <c r="D15" s="30"/>
      <c r="E15" s="30"/>
      <c r="F15" s="30"/>
      <c r="G15" s="245"/>
      <c r="H15" s="30"/>
      <c r="I15" s="3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30"/>
      <c r="B16" s="30"/>
      <c r="C16" s="243"/>
      <c r="D16" s="30"/>
      <c r="E16" s="30"/>
      <c r="F16" s="30"/>
      <c r="G16" s="249"/>
      <c r="H16" s="30"/>
      <c r="I16" s="30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"/>
      <c r="C17" s="250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"/>
      <c r="C18" s="250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4"/>
      <c r="C19" s="250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250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>
      <c r="A21" s="4"/>
      <c r="B21" s="4"/>
      <c r="C21" s="250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>
      <c r="A22" s="4"/>
      <c r="B22" s="4"/>
      <c r="C22" s="250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>
      <c r="A23" s="4"/>
      <c r="B23" s="4"/>
      <c r="C23" s="250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>
      <c r="A24" s="4"/>
      <c r="B24" s="4"/>
      <c r="C24" s="250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>
      <c r="A25" s="4"/>
      <c r="B25" s="4"/>
      <c r="C25" s="250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4"/>
      <c r="B26" s="4"/>
      <c r="C26" s="250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4"/>
      <c r="B27" s="4"/>
      <c r="C27" s="250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>
      <c r="A28" s="4"/>
      <c r="B28" s="4"/>
      <c r="C28" s="250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>
      <c r="A29" s="4"/>
      <c r="B29" s="4"/>
      <c r="C29" s="250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4"/>
      <c r="B30" s="4"/>
      <c r="C30" s="250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>
      <c r="A31" s="4"/>
      <c r="B31" s="4"/>
      <c r="C31" s="250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250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250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250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250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250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250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4"/>
      <c r="C38" s="250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A39" s="4"/>
      <c r="B39" s="4"/>
      <c r="C39" s="250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4"/>
      <c r="B40" s="4"/>
      <c r="C40" s="250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A41" s="4"/>
      <c r="B41" s="4"/>
      <c r="C41" s="250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>
      <c r="A42" s="4"/>
      <c r="B42" s="4"/>
      <c r="C42" s="250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>
      <c r="A43" s="4"/>
      <c r="B43" s="4"/>
      <c r="C43" s="250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>
      <c r="A44" s="4"/>
      <c r="B44" s="4"/>
      <c r="C44" s="250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>
      <c r="A45" s="4"/>
      <c r="B45" s="4"/>
      <c r="C45" s="250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>
      <c r="A46" s="4"/>
      <c r="B46" s="4"/>
      <c r="C46" s="250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>
      <c r="A47" s="4"/>
      <c r="B47" s="4"/>
      <c r="C47" s="250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>
      <c r="A48" s="4"/>
      <c r="B48" s="4"/>
      <c r="C48" s="250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>
      <c r="A49" s="4"/>
      <c r="B49" s="4"/>
      <c r="C49" s="250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>
      <c r="A50" s="4"/>
      <c r="B50" s="4"/>
      <c r="C50" s="250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>
      <c r="A51" s="4"/>
      <c r="B51" s="4"/>
      <c r="C51" s="250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>
      <c r="A52" s="4"/>
      <c r="B52" s="4"/>
      <c r="C52" s="250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>
      <c r="A53" s="4"/>
      <c r="B53" s="4"/>
      <c r="C53" s="250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>
      <c r="A54" s="4"/>
      <c r="B54" s="4"/>
      <c r="C54" s="250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>
      <c r="A55" s="4"/>
      <c r="B55" s="4"/>
      <c r="C55" s="250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>
      <c r="A56" s="4"/>
      <c r="B56" s="4"/>
      <c r="C56" s="250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>
      <c r="A57" s="4"/>
      <c r="B57" s="4"/>
      <c r="C57" s="250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>
      <c r="A58" s="4"/>
      <c r="B58" s="4"/>
      <c r="C58" s="250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>
      <c r="A59" s="4"/>
      <c r="B59" s="4"/>
      <c r="C59" s="250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>
      <c r="A60" s="4"/>
      <c r="B60" s="4"/>
      <c r="C60" s="250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>
      <c r="A61" s="4"/>
      <c r="B61" s="4"/>
      <c r="C61" s="250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>
      <c r="A62" s="4"/>
      <c r="B62" s="4"/>
      <c r="C62" s="250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>
      <c r="A63" s="4"/>
      <c r="B63" s="4"/>
      <c r="C63" s="250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>
      <c r="A64" s="4"/>
      <c r="B64" s="4"/>
      <c r="C64" s="250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>
      <c r="A65" s="4"/>
      <c r="B65" s="4"/>
      <c r="C65" s="250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>
      <c r="A66" s="4"/>
      <c r="B66" s="4"/>
      <c r="C66" s="250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>
      <c r="A67" s="4"/>
      <c r="B67" s="4"/>
      <c r="C67" s="250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>
      <c r="A68" s="4"/>
      <c r="B68" s="4"/>
      <c r="C68" s="250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>
      <c r="A69" s="4"/>
      <c r="B69" s="4"/>
      <c r="C69" s="250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>
      <c r="A70" s="4"/>
      <c r="B70" s="4"/>
      <c r="C70" s="250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>
      <c r="A71" s="4"/>
      <c r="B71" s="4"/>
      <c r="C71" s="250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>
      <c r="A72" s="4"/>
      <c r="B72" s="4"/>
      <c r="C72" s="250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>
      <c r="A73" s="4"/>
      <c r="B73" s="4"/>
      <c r="C73" s="250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>
      <c r="A74" s="4"/>
      <c r="B74" s="4"/>
      <c r="C74" s="250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>
      <c r="A75" s="4"/>
      <c r="B75" s="4"/>
      <c r="C75" s="250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>
      <c r="A76" s="4"/>
      <c r="B76" s="4"/>
      <c r="C76" s="250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>
      <c r="A77" s="4"/>
      <c r="B77" s="4"/>
      <c r="C77" s="250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>
      <c r="A78" s="4"/>
      <c r="B78" s="4"/>
      <c r="C78" s="250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>
      <c r="A79" s="4"/>
      <c r="B79" s="4"/>
      <c r="C79" s="250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>
      <c r="A80" s="4"/>
      <c r="B80" s="4"/>
      <c r="C80" s="250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>
      <c r="A81" s="4"/>
      <c r="B81" s="4"/>
      <c r="C81" s="250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>
      <c r="A82" s="4"/>
      <c r="B82" s="4"/>
      <c r="C82" s="250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>
      <c r="A83" s="4"/>
      <c r="B83" s="4"/>
      <c r="C83" s="250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>
      <c r="A84" s="4"/>
      <c r="B84" s="4"/>
      <c r="C84" s="250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>
      <c r="A85" s="4"/>
      <c r="B85" s="4"/>
      <c r="C85" s="250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>
      <c r="A86" s="4"/>
      <c r="B86" s="4"/>
      <c r="C86" s="250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>
      <c r="A87" s="4"/>
      <c r="B87" s="4"/>
      <c r="C87" s="250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>
      <c r="A88" s="4"/>
      <c r="B88" s="4"/>
      <c r="C88" s="250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>
      <c r="A89" s="4"/>
      <c r="B89" s="4"/>
      <c r="C89" s="250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>
      <c r="A90" s="4"/>
      <c r="B90" s="4"/>
      <c r="C90" s="250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>
      <c r="A91" s="4"/>
      <c r="B91" s="4"/>
      <c r="C91" s="250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>
      <c r="A92" s="4"/>
      <c r="B92" s="4"/>
      <c r="C92" s="250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>
      <c r="A93" s="4"/>
      <c r="B93" s="4"/>
      <c r="C93" s="250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>
      <c r="A94" s="4"/>
      <c r="B94" s="4"/>
      <c r="C94" s="250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>
      <c r="A95" s="4"/>
      <c r="B95" s="4"/>
      <c r="C95" s="250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>
      <c r="A96" s="4"/>
      <c r="B96" s="4"/>
      <c r="C96" s="250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>
      <c r="A97" s="4"/>
      <c r="B97" s="4"/>
      <c r="C97" s="250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>
      <c r="A98" s="4"/>
      <c r="B98" s="4"/>
      <c r="C98" s="250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>
      <c r="A99" s="4"/>
      <c r="B99" s="4"/>
      <c r="C99" s="250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>
      <c r="A100" s="4"/>
      <c r="B100" s="4"/>
      <c r="C100" s="250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>
      <c r="A101" s="4"/>
      <c r="B101" s="4"/>
      <c r="C101" s="250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>
      <c r="A102" s="4"/>
      <c r="B102" s="4"/>
      <c r="C102" s="250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>
      <c r="A103" s="4"/>
      <c r="B103" s="4"/>
      <c r="C103" s="250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>
      <c r="A104" s="4"/>
      <c r="B104" s="4"/>
      <c r="C104" s="250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>
      <c r="A105" s="4"/>
      <c r="B105" s="4"/>
      <c r="C105" s="250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>
      <c r="A106" s="4"/>
      <c r="B106" s="4"/>
      <c r="C106" s="250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>
      <c r="A107" s="4"/>
      <c r="B107" s="4"/>
      <c r="C107" s="250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>
      <c r="A108" s="4"/>
      <c r="B108" s="4"/>
      <c r="C108" s="250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>
      <c r="A109" s="4"/>
      <c r="B109" s="4"/>
      <c r="C109" s="250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>
      <c r="A110" s="4"/>
      <c r="B110" s="4"/>
      <c r="C110" s="250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>
      <c r="A111" s="4"/>
      <c r="B111" s="4"/>
      <c r="C111" s="250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>
      <c r="A112" s="4"/>
      <c r="B112" s="4"/>
      <c r="C112" s="250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>
      <c r="A113" s="4"/>
      <c r="B113" s="4"/>
      <c r="C113" s="250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>
      <c r="A114" s="4"/>
      <c r="B114" s="4"/>
      <c r="C114" s="250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>
      <c r="A115" s="4"/>
      <c r="B115" s="4"/>
      <c r="C115" s="250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>
      <c r="A116" s="4"/>
      <c r="B116" s="4"/>
      <c r="C116" s="250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>
      <c r="A117" s="4"/>
      <c r="B117" s="4"/>
      <c r="C117" s="250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>
      <c r="A118" s="4"/>
      <c r="B118" s="4"/>
      <c r="C118" s="250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>
      <c r="A119" s="4"/>
      <c r="B119" s="4"/>
      <c r="C119" s="250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>
      <c r="A120" s="4"/>
      <c r="B120" s="4"/>
      <c r="C120" s="250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>
      <c r="A121" s="4"/>
      <c r="B121" s="4"/>
      <c r="C121" s="250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>
      <c r="A122" s="4"/>
      <c r="B122" s="4"/>
      <c r="C122" s="250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>
      <c r="A123" s="4"/>
      <c r="B123" s="4"/>
      <c r="C123" s="250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>
      <c r="A124" s="4"/>
      <c r="B124" s="4"/>
      <c r="C124" s="250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>
      <c r="A125" s="4"/>
      <c r="B125" s="4"/>
      <c r="C125" s="250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>
      <c r="A126" s="4"/>
      <c r="B126" s="4"/>
      <c r="C126" s="250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>
      <c r="A127" s="4"/>
      <c r="B127" s="4"/>
      <c r="C127" s="250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>
      <c r="A128" s="4"/>
      <c r="B128" s="4"/>
      <c r="C128" s="250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>
      <c r="A129" s="4"/>
      <c r="B129" s="4"/>
      <c r="C129" s="250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>
      <c r="A130" s="4"/>
      <c r="B130" s="4"/>
      <c r="C130" s="250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>
      <c r="A131" s="4"/>
      <c r="B131" s="4"/>
      <c r="C131" s="250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>
      <c r="A132" s="4"/>
      <c r="B132" s="4"/>
      <c r="C132" s="250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>
      <c r="A133" s="4"/>
      <c r="B133" s="4"/>
      <c r="C133" s="250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>
      <c r="A134" s="4"/>
      <c r="B134" s="4"/>
      <c r="C134" s="250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>
      <c r="A135" s="4"/>
      <c r="B135" s="4"/>
      <c r="C135" s="250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>
      <c r="A136" s="4"/>
      <c r="B136" s="4"/>
      <c r="C136" s="250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>
      <c r="A137" s="4"/>
      <c r="B137" s="4"/>
      <c r="C137" s="250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>
      <c r="A138" s="4"/>
      <c r="B138" s="4"/>
      <c r="C138" s="250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>
      <c r="A139" s="4"/>
      <c r="B139" s="4"/>
      <c r="C139" s="250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>
      <c r="A140" s="4"/>
      <c r="B140" s="4"/>
      <c r="C140" s="250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>
      <c r="A141" s="4"/>
      <c r="B141" s="4"/>
      <c r="C141" s="250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>
      <c r="A142" s="4"/>
      <c r="B142" s="4"/>
      <c r="C142" s="250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>
      <c r="A143" s="4"/>
      <c r="B143" s="4"/>
      <c r="C143" s="250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>
      <c r="A144" s="4"/>
      <c r="B144" s="4"/>
      <c r="C144" s="250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>
      <c r="A145" s="4"/>
      <c r="B145" s="4"/>
      <c r="C145" s="250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>
      <c r="A146" s="4"/>
      <c r="B146" s="4"/>
      <c r="C146" s="250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>
      <c r="A147" s="4"/>
      <c r="B147" s="4"/>
      <c r="C147" s="250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>
      <c r="A148" s="4"/>
      <c r="B148" s="4"/>
      <c r="C148" s="250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>
      <c r="A149" s="4"/>
      <c r="B149" s="4"/>
      <c r="C149" s="250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>
      <c r="A150" s="4"/>
      <c r="B150" s="4"/>
      <c r="C150" s="250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>
      <c r="A151" s="4"/>
      <c r="B151" s="4"/>
      <c r="C151" s="250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>
      <c r="A152" s="4"/>
      <c r="B152" s="4"/>
      <c r="C152" s="250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>
      <c r="A153" s="4"/>
      <c r="B153" s="4"/>
      <c r="C153" s="250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>
      <c r="A154" s="4"/>
      <c r="B154" s="4"/>
      <c r="C154" s="250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>
      <c r="A155" s="4"/>
      <c r="B155" s="4"/>
      <c r="C155" s="250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>
      <c r="A156" s="4"/>
      <c r="B156" s="4"/>
      <c r="C156" s="250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>
      <c r="A157" s="4"/>
      <c r="B157" s="4"/>
      <c r="C157" s="250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>
      <c r="A158" s="4"/>
      <c r="B158" s="4"/>
      <c r="C158" s="250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>
      <c r="A159" s="4"/>
      <c r="B159" s="4"/>
      <c r="C159" s="250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>
      <c r="A160" s="4"/>
      <c r="B160" s="4"/>
      <c r="C160" s="250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>
      <c r="A161" s="4"/>
      <c r="B161" s="4"/>
      <c r="C161" s="250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>
      <c r="A162" s="4"/>
      <c r="B162" s="4"/>
      <c r="C162" s="250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>
      <c r="A163" s="4"/>
      <c r="B163" s="4"/>
      <c r="C163" s="250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>
      <c r="A164" s="4"/>
      <c r="B164" s="4"/>
      <c r="C164" s="250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>
      <c r="A165" s="4"/>
      <c r="B165" s="4"/>
      <c r="C165" s="250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>
      <c r="A166" s="4"/>
      <c r="B166" s="4"/>
      <c r="C166" s="250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>
      <c r="A167" s="4"/>
      <c r="B167" s="4"/>
      <c r="C167" s="250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>
      <c r="A168" s="4"/>
      <c r="B168" s="4"/>
      <c r="C168" s="250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>
      <c r="A169" s="4"/>
      <c r="B169" s="4"/>
      <c r="C169" s="250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>
      <c r="A170" s="4"/>
      <c r="B170" s="4"/>
      <c r="C170" s="250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>
      <c r="A171" s="4"/>
      <c r="B171" s="4"/>
      <c r="C171" s="250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>
      <c r="A172" s="4"/>
      <c r="B172" s="4"/>
      <c r="C172" s="250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>
      <c r="A173" s="4"/>
      <c r="B173" s="4"/>
      <c r="C173" s="250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>
      <c r="A174" s="4"/>
      <c r="B174" s="4"/>
      <c r="C174" s="250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>
      <c r="A175" s="4"/>
      <c r="B175" s="4"/>
      <c r="C175" s="250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>
      <c r="A176" s="4"/>
      <c r="B176" s="4"/>
      <c r="C176" s="250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>
      <c r="A177" s="4"/>
      <c r="B177" s="4"/>
      <c r="C177" s="250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>
      <c r="A178" s="4"/>
      <c r="B178" s="4"/>
      <c r="C178" s="250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>
      <c r="A179" s="4"/>
      <c r="B179" s="4"/>
      <c r="C179" s="250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>
      <c r="A180" s="4"/>
      <c r="B180" s="4"/>
      <c r="C180" s="250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>
      <c r="A181" s="4"/>
      <c r="B181" s="4"/>
      <c r="C181" s="250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>
      <c r="A182" s="4"/>
      <c r="B182" s="4"/>
      <c r="C182" s="250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>
      <c r="A183" s="4"/>
      <c r="B183" s="4"/>
      <c r="C183" s="250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>
      <c r="A184" s="4"/>
      <c r="B184" s="4"/>
      <c r="C184" s="250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>
      <c r="A185" s="4"/>
      <c r="B185" s="4"/>
      <c r="C185" s="250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>
      <c r="A186" s="4"/>
      <c r="B186" s="4"/>
      <c r="C186" s="250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>
      <c r="A187" s="4"/>
      <c r="B187" s="4"/>
      <c r="C187" s="250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>
      <c r="A188" s="4"/>
      <c r="B188" s="4"/>
      <c r="C188" s="250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>
      <c r="A189" s="4"/>
      <c r="B189" s="4"/>
      <c r="C189" s="250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>
      <c r="A190" s="4"/>
      <c r="B190" s="4"/>
      <c r="C190" s="250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>
      <c r="A191" s="4"/>
      <c r="B191" s="4"/>
      <c r="C191" s="250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>
      <c r="A192" s="4"/>
      <c r="B192" s="4"/>
      <c r="C192" s="250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>
      <c r="A193" s="4"/>
      <c r="B193" s="4"/>
      <c r="C193" s="250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>
      <c r="A194" s="4"/>
      <c r="B194" s="4"/>
      <c r="C194" s="250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>
      <c r="A195" s="4"/>
      <c r="B195" s="4"/>
      <c r="C195" s="250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>
      <c r="A196" s="4"/>
      <c r="B196" s="4"/>
      <c r="C196" s="250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>
      <c r="A197" s="4"/>
      <c r="B197" s="4"/>
      <c r="C197" s="250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>
      <c r="A198" s="4"/>
      <c r="B198" s="4"/>
      <c r="C198" s="250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>
      <c r="A199" s="4"/>
      <c r="B199" s="4"/>
      <c r="C199" s="250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>
      <c r="A200" s="4"/>
      <c r="B200" s="4"/>
      <c r="C200" s="250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>
      <c r="A201" s="4"/>
      <c r="B201" s="4"/>
      <c r="C201" s="250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>
      <c r="A202" s="4"/>
      <c r="B202" s="4"/>
      <c r="C202" s="250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>
      <c r="A203" s="4"/>
      <c r="B203" s="4"/>
      <c r="C203" s="250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>
      <c r="A204" s="4"/>
      <c r="B204" s="4"/>
      <c r="C204" s="250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>
      <c r="A205" s="4"/>
      <c r="B205" s="4"/>
      <c r="C205" s="250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>
      <c r="A206" s="4"/>
      <c r="B206" s="4"/>
      <c r="C206" s="250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>
      <c r="A207" s="4"/>
      <c r="B207" s="4"/>
      <c r="C207" s="250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>
      <c r="A208" s="4"/>
      <c r="B208" s="4"/>
      <c r="C208" s="250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>
      <c r="A209" s="4"/>
      <c r="B209" s="4"/>
      <c r="C209" s="250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>
      <c r="A210" s="4"/>
      <c r="B210" s="4"/>
      <c r="C210" s="250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>
      <c r="A211" s="4"/>
      <c r="B211" s="4"/>
      <c r="C211" s="250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>
      <c r="A212" s="4"/>
      <c r="B212" s="4"/>
      <c r="C212" s="250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>
      <c r="A213" s="4"/>
      <c r="B213" s="4"/>
      <c r="C213" s="250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>
      <c r="A214" s="4"/>
      <c r="B214" s="4"/>
      <c r="C214" s="250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>
      <c r="A215" s="4"/>
      <c r="B215" s="4"/>
      <c r="C215" s="250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>
      <c r="A216" s="4"/>
      <c r="B216" s="4"/>
      <c r="C216" s="250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>
      <c r="A217" s="4"/>
      <c r="B217" s="4"/>
      <c r="C217" s="250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>
      <c r="A218" s="4"/>
      <c r="B218" s="4"/>
      <c r="C218" s="250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>
      <c r="A219" s="4"/>
      <c r="B219" s="4"/>
      <c r="C219" s="250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>
      <c r="A220" s="4"/>
      <c r="B220" s="4"/>
      <c r="C220" s="250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>
      <c r="A221" s="4"/>
      <c r="B221" s="4"/>
      <c r="C221" s="250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>
      <c r="A222" s="4"/>
      <c r="B222" s="4"/>
      <c r="C222" s="250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>
      <c r="A223" s="4"/>
      <c r="B223" s="4"/>
      <c r="C223" s="250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>
      <c r="A224" s="4"/>
      <c r="B224" s="4"/>
      <c r="C224" s="250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>
      <c r="A225" s="4"/>
      <c r="B225" s="4"/>
      <c r="C225" s="250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>
      <c r="A226" s="4"/>
      <c r="B226" s="4"/>
      <c r="C226" s="250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>
      <c r="A227" s="4"/>
      <c r="B227" s="4"/>
      <c r="C227" s="250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>
      <c r="A228" s="4"/>
      <c r="B228" s="4"/>
      <c r="C228" s="250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>
      <c r="A229" s="4"/>
      <c r="B229" s="4"/>
      <c r="C229" s="250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>
      <c r="A230" s="4"/>
      <c r="B230" s="4"/>
      <c r="C230" s="25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>
      <c r="A231" s="4"/>
      <c r="B231" s="4"/>
      <c r="C231" s="250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>
      <c r="A232" s="4"/>
      <c r="B232" s="4"/>
      <c r="C232" s="250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>
      <c r="A233" s="4"/>
      <c r="B233" s="4"/>
      <c r="C233" s="250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>
      <c r="A234" s="4"/>
      <c r="B234" s="4"/>
      <c r="C234" s="250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>
      <c r="A235" s="4"/>
      <c r="B235" s="4"/>
      <c r="C235" s="250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>
      <c r="A236" s="4"/>
      <c r="B236" s="4"/>
      <c r="C236" s="250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>
      <c r="A237" s="4"/>
      <c r="B237" s="4"/>
      <c r="C237" s="250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>
      <c r="A238" s="4"/>
      <c r="B238" s="4"/>
      <c r="C238" s="250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>
      <c r="A239" s="4"/>
      <c r="B239" s="4"/>
      <c r="C239" s="250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>
      <c r="A240" s="4"/>
      <c r="B240" s="4"/>
      <c r="C240" s="250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>
      <c r="A241" s="4"/>
      <c r="B241" s="4"/>
      <c r="C241" s="250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>
      <c r="A242" s="4"/>
      <c r="B242" s="4"/>
      <c r="C242" s="250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>
      <c r="A243" s="4"/>
      <c r="B243" s="4"/>
      <c r="C243" s="250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>
      <c r="A244" s="4"/>
      <c r="B244" s="4"/>
      <c r="C244" s="250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>
      <c r="A245" s="4"/>
      <c r="B245" s="4"/>
      <c r="C245" s="250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>
      <c r="A246" s="4"/>
      <c r="B246" s="4"/>
      <c r="C246" s="250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>
      <c r="A247" s="4"/>
      <c r="B247" s="4"/>
      <c r="C247" s="250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>
      <c r="A248" s="4"/>
      <c r="B248" s="4"/>
      <c r="C248" s="250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>
      <c r="A249" s="4"/>
      <c r="B249" s="4"/>
      <c r="C249" s="250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>
      <c r="A250" s="4"/>
      <c r="B250" s="4"/>
      <c r="C250" s="250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>
      <c r="A251" s="4"/>
      <c r="B251" s="4"/>
      <c r="C251" s="250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>
      <c r="A252" s="4"/>
      <c r="B252" s="4"/>
      <c r="C252" s="250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>
      <c r="A253" s="4"/>
      <c r="B253" s="4"/>
      <c r="C253" s="250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>
      <c r="A254" s="4"/>
      <c r="B254" s="4"/>
      <c r="C254" s="250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>
      <c r="A255" s="4"/>
      <c r="B255" s="4"/>
      <c r="C255" s="250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>
      <c r="A256" s="4"/>
      <c r="B256" s="4"/>
      <c r="C256" s="250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>
      <c r="A257" s="4"/>
      <c r="B257" s="4"/>
      <c r="C257" s="250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>
      <c r="A258" s="4"/>
      <c r="B258" s="4"/>
      <c r="C258" s="250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>
      <c r="A259" s="4"/>
      <c r="B259" s="4"/>
      <c r="C259" s="250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>
      <c r="A260" s="4"/>
      <c r="B260" s="4"/>
      <c r="C260" s="250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>
      <c r="A261" s="4"/>
      <c r="B261" s="4"/>
      <c r="C261" s="250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>
      <c r="A262" s="4"/>
      <c r="B262" s="4"/>
      <c r="C262" s="250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>
      <c r="A263" s="4"/>
      <c r="B263" s="4"/>
      <c r="C263" s="250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>
      <c r="A264" s="4"/>
      <c r="B264" s="4"/>
      <c r="C264" s="250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>
      <c r="A265" s="4"/>
      <c r="B265" s="4"/>
      <c r="C265" s="250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>
      <c r="A266" s="4"/>
      <c r="B266" s="4"/>
      <c r="C266" s="250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>
      <c r="A267" s="4"/>
      <c r="B267" s="4"/>
      <c r="C267" s="250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>
      <c r="A268" s="4"/>
      <c r="B268" s="4"/>
      <c r="C268" s="250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>
      <c r="A269" s="4"/>
      <c r="B269" s="4"/>
      <c r="C269" s="250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>
      <c r="A270" s="4"/>
      <c r="B270" s="4"/>
      <c r="C270" s="250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>
      <c r="A271" s="4"/>
      <c r="B271" s="4"/>
      <c r="C271" s="250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>
      <c r="A272" s="4"/>
      <c r="B272" s="4"/>
      <c r="C272" s="250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>
      <c r="A273" s="4"/>
      <c r="B273" s="4"/>
      <c r="C273" s="250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>
      <c r="A274" s="4"/>
      <c r="B274" s="4"/>
      <c r="C274" s="250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>
      <c r="A275" s="4"/>
      <c r="B275" s="4"/>
      <c r="C275" s="250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>
      <c r="A276" s="4"/>
      <c r="B276" s="4"/>
      <c r="C276" s="250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>
      <c r="A277" s="4"/>
      <c r="B277" s="4"/>
      <c r="C277" s="250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>
      <c r="A278" s="4"/>
      <c r="B278" s="4"/>
      <c r="C278" s="250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>
      <c r="A279" s="4"/>
      <c r="B279" s="4"/>
      <c r="C279" s="250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>
      <c r="A280" s="4"/>
      <c r="B280" s="4"/>
      <c r="C280" s="250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>
      <c r="A281" s="4"/>
      <c r="B281" s="4"/>
      <c r="C281" s="250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>
      <c r="A282" s="4"/>
      <c r="B282" s="4"/>
      <c r="C282" s="250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>
      <c r="A283" s="4"/>
      <c r="B283" s="4"/>
      <c r="C283" s="250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>
      <c r="A284" s="4"/>
      <c r="B284" s="4"/>
      <c r="C284" s="250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>
      <c r="A285" s="4"/>
      <c r="B285" s="4"/>
      <c r="C285" s="250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>
      <c r="A286" s="4"/>
      <c r="B286" s="4"/>
      <c r="C286" s="250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>
      <c r="A287" s="4"/>
      <c r="B287" s="4"/>
      <c r="C287" s="250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>
      <c r="A288" s="4"/>
      <c r="B288" s="4"/>
      <c r="C288" s="250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>
      <c r="A289" s="4"/>
      <c r="B289" s="4"/>
      <c r="C289" s="250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>
      <c r="A290" s="4"/>
      <c r="B290" s="4"/>
      <c r="C290" s="250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>
      <c r="A291" s="4"/>
      <c r="B291" s="4"/>
      <c r="C291" s="250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>
      <c r="A292" s="4"/>
      <c r="B292" s="4"/>
      <c r="C292" s="250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>
      <c r="A293" s="4"/>
      <c r="B293" s="4"/>
      <c r="C293" s="250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>
      <c r="A294" s="4"/>
      <c r="B294" s="4"/>
      <c r="C294" s="250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>
      <c r="A295" s="4"/>
      <c r="B295" s="4"/>
      <c r="C295" s="250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>
      <c r="A296" s="4"/>
      <c r="B296" s="4"/>
      <c r="C296" s="250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>
      <c r="A297" s="4"/>
      <c r="B297" s="4"/>
      <c r="C297" s="250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>
      <c r="A298" s="4"/>
      <c r="B298" s="4"/>
      <c r="C298" s="250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>
      <c r="A299" s="4"/>
      <c r="B299" s="4"/>
      <c r="C299" s="250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>
      <c r="A300" s="4"/>
      <c r="B300" s="4"/>
      <c r="C300" s="250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>
      <c r="A301" s="4"/>
      <c r="B301" s="4"/>
      <c r="C301" s="250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>
      <c r="A302" s="4"/>
      <c r="B302" s="4"/>
      <c r="C302" s="250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>
      <c r="A303" s="4"/>
      <c r="B303" s="4"/>
      <c r="C303" s="250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>
      <c r="A304" s="4"/>
      <c r="B304" s="4"/>
      <c r="C304" s="250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>
      <c r="A305" s="4"/>
      <c r="B305" s="4"/>
      <c r="C305" s="250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>
      <c r="A306" s="4"/>
      <c r="B306" s="4"/>
      <c r="C306" s="250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>
      <c r="A307" s="4"/>
      <c r="B307" s="4"/>
      <c r="C307" s="250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>
      <c r="A308" s="4"/>
      <c r="B308" s="4"/>
      <c r="C308" s="250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>
      <c r="A309" s="4"/>
      <c r="B309" s="4"/>
      <c r="C309" s="250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>
      <c r="A310" s="4"/>
      <c r="B310" s="4"/>
      <c r="C310" s="250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>
      <c r="A311" s="4"/>
      <c r="B311" s="4"/>
      <c r="C311" s="250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>
      <c r="A312" s="4"/>
      <c r="B312" s="4"/>
      <c r="C312" s="250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>
      <c r="A313" s="4"/>
      <c r="B313" s="4"/>
      <c r="C313" s="250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>
      <c r="A314" s="4"/>
      <c r="B314" s="4"/>
      <c r="C314" s="250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>
      <c r="A315" s="4"/>
      <c r="B315" s="4"/>
      <c r="C315" s="250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>
      <c r="A316" s="4"/>
      <c r="B316" s="4"/>
      <c r="C316" s="250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>
      <c r="A317" s="4"/>
      <c r="B317" s="4"/>
      <c r="C317" s="250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>
      <c r="A318" s="4"/>
      <c r="B318" s="4"/>
      <c r="C318" s="250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>
      <c r="A319" s="4"/>
      <c r="B319" s="4"/>
      <c r="C319" s="250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>
      <c r="A320" s="4"/>
      <c r="B320" s="4"/>
      <c r="C320" s="250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>
      <c r="A321" s="4"/>
      <c r="B321" s="4"/>
      <c r="C321" s="250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>
      <c r="A322" s="4"/>
      <c r="B322" s="4"/>
      <c r="C322" s="250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>
      <c r="A323" s="4"/>
      <c r="B323" s="4"/>
      <c r="C323" s="250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>
      <c r="A324" s="4"/>
      <c r="B324" s="4"/>
      <c r="C324" s="250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>
      <c r="A325" s="4"/>
      <c r="B325" s="4"/>
      <c r="C325" s="250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>
      <c r="A326" s="4"/>
      <c r="B326" s="4"/>
      <c r="C326" s="250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>
      <c r="A327" s="4"/>
      <c r="B327" s="4"/>
      <c r="C327" s="250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>
      <c r="A328" s="4"/>
      <c r="B328" s="4"/>
      <c r="C328" s="250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>
      <c r="A329" s="4"/>
      <c r="B329" s="4"/>
      <c r="C329" s="250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>
      <c r="A330" s="4"/>
      <c r="B330" s="4"/>
      <c r="C330" s="250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>
      <c r="A331" s="4"/>
      <c r="B331" s="4"/>
      <c r="C331" s="250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>
      <c r="A332" s="4"/>
      <c r="B332" s="4"/>
      <c r="C332" s="250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>
      <c r="A333" s="4"/>
      <c r="B333" s="4"/>
      <c r="C333" s="250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>
      <c r="A334" s="4"/>
      <c r="B334" s="4"/>
      <c r="C334" s="250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>
      <c r="A335" s="4"/>
      <c r="B335" s="4"/>
      <c r="C335" s="250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>
      <c r="A336" s="4"/>
      <c r="B336" s="4"/>
      <c r="C336" s="250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>
      <c r="A337" s="4"/>
      <c r="B337" s="4"/>
      <c r="C337" s="250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>
      <c r="A338" s="4"/>
      <c r="B338" s="4"/>
      <c r="C338" s="250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>
      <c r="A339" s="4"/>
      <c r="B339" s="4"/>
      <c r="C339" s="250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>
      <c r="A340" s="4"/>
      <c r="B340" s="4"/>
      <c r="C340" s="250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>
      <c r="A341" s="4"/>
      <c r="B341" s="4"/>
      <c r="C341" s="250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>
      <c r="A342" s="4"/>
      <c r="B342" s="4"/>
      <c r="C342" s="250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>
      <c r="A343" s="4"/>
      <c r="B343" s="4"/>
      <c r="C343" s="250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>
      <c r="A344" s="4"/>
      <c r="B344" s="4"/>
      <c r="C344" s="250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>
      <c r="A345" s="4"/>
      <c r="B345" s="4"/>
      <c r="C345" s="250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>
      <c r="A346" s="4"/>
      <c r="B346" s="4"/>
      <c r="C346" s="250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>
      <c r="A347" s="4"/>
      <c r="B347" s="4"/>
      <c r="C347" s="250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>
      <c r="A348" s="4"/>
      <c r="B348" s="4"/>
      <c r="C348" s="250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>
      <c r="A349" s="4"/>
      <c r="B349" s="4"/>
      <c r="C349" s="250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>
      <c r="A350" s="4"/>
      <c r="B350" s="4"/>
      <c r="C350" s="250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>
      <c r="A351" s="4"/>
      <c r="B351" s="4"/>
      <c r="C351" s="250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>
      <c r="A352" s="4"/>
      <c r="B352" s="4"/>
      <c r="C352" s="250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>
      <c r="A353" s="4"/>
      <c r="B353" s="4"/>
      <c r="C353" s="250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>
      <c r="A354" s="4"/>
      <c r="B354" s="4"/>
      <c r="C354" s="250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>
      <c r="A355" s="4"/>
      <c r="B355" s="4"/>
      <c r="C355" s="250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>
      <c r="A356" s="4"/>
      <c r="B356" s="4"/>
      <c r="C356" s="250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>
      <c r="A357" s="4"/>
      <c r="B357" s="4"/>
      <c r="C357" s="250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>
      <c r="A358" s="4"/>
      <c r="B358" s="4"/>
      <c r="C358" s="250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>
      <c r="A359" s="4"/>
      <c r="B359" s="4"/>
      <c r="C359" s="250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>
      <c r="A360" s="4"/>
      <c r="B360" s="4"/>
      <c r="C360" s="250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>
      <c r="A361" s="4"/>
      <c r="B361" s="4"/>
      <c r="C361" s="250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>
      <c r="A362" s="4"/>
      <c r="B362" s="4"/>
      <c r="C362" s="250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>
      <c r="A363" s="4"/>
      <c r="B363" s="4"/>
      <c r="C363" s="250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>
      <c r="A364" s="4"/>
      <c r="B364" s="4"/>
      <c r="C364" s="250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>
      <c r="A365" s="4"/>
      <c r="B365" s="4"/>
      <c r="C365" s="250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>
      <c r="A366" s="4"/>
      <c r="B366" s="4"/>
      <c r="C366" s="250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>
      <c r="A367" s="4"/>
      <c r="B367" s="4"/>
      <c r="C367" s="250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>
      <c r="A368" s="4"/>
      <c r="B368" s="4"/>
      <c r="C368" s="250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>
      <c r="A369" s="4"/>
      <c r="B369" s="4"/>
      <c r="C369" s="250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>
      <c r="A370" s="4"/>
      <c r="B370" s="4"/>
      <c r="C370" s="250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>
      <c r="A371" s="4"/>
      <c r="B371" s="4"/>
      <c r="C371" s="250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>
      <c r="A372" s="4"/>
      <c r="B372" s="4"/>
      <c r="C372" s="250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>
      <c r="A373" s="4"/>
      <c r="B373" s="4"/>
      <c r="C373" s="250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>
      <c r="A374" s="4"/>
      <c r="B374" s="4"/>
      <c r="C374" s="250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>
      <c r="A375" s="4"/>
      <c r="B375" s="4"/>
      <c r="C375" s="250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>
      <c r="A376" s="4"/>
      <c r="B376" s="4"/>
      <c r="C376" s="250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>
      <c r="A377" s="4"/>
      <c r="B377" s="4"/>
      <c r="C377" s="250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>
      <c r="A378" s="4"/>
      <c r="B378" s="4"/>
      <c r="C378" s="250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>
      <c r="A379" s="4"/>
      <c r="B379" s="4"/>
      <c r="C379" s="250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>
      <c r="A380" s="4"/>
      <c r="B380" s="4"/>
      <c r="C380" s="250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>
      <c r="A381" s="4"/>
      <c r="B381" s="4"/>
      <c r="C381" s="250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>
      <c r="A382" s="4"/>
      <c r="B382" s="4"/>
      <c r="C382" s="250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>
      <c r="A383" s="4"/>
      <c r="B383" s="4"/>
      <c r="C383" s="250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>
      <c r="A384" s="4"/>
      <c r="B384" s="4"/>
      <c r="C384" s="250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>
      <c r="A385" s="4"/>
      <c r="B385" s="4"/>
      <c r="C385" s="250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>
      <c r="A386" s="4"/>
      <c r="B386" s="4"/>
      <c r="C386" s="250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>
      <c r="A387" s="4"/>
      <c r="B387" s="4"/>
      <c r="C387" s="250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>
      <c r="A388" s="4"/>
      <c r="B388" s="4"/>
      <c r="C388" s="250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>
      <c r="A389" s="4"/>
      <c r="B389" s="4"/>
      <c r="C389" s="250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>
      <c r="A390" s="4"/>
      <c r="B390" s="4"/>
      <c r="C390" s="250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>
      <c r="A391" s="4"/>
      <c r="B391" s="4"/>
      <c r="C391" s="250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>
      <c r="A392" s="4"/>
      <c r="B392" s="4"/>
      <c r="C392" s="250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>
      <c r="A393" s="4"/>
      <c r="B393" s="4"/>
      <c r="C393" s="250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>
      <c r="A394" s="4"/>
      <c r="B394" s="4"/>
      <c r="C394" s="250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>
      <c r="A395" s="4"/>
      <c r="B395" s="4"/>
      <c r="C395" s="250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>
      <c r="A396" s="4"/>
      <c r="B396" s="4"/>
      <c r="C396" s="250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>
      <c r="A397" s="4"/>
      <c r="B397" s="4"/>
      <c r="C397" s="250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>
      <c r="A398" s="4"/>
      <c r="B398" s="4"/>
      <c r="C398" s="250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>
      <c r="A399" s="4"/>
      <c r="B399" s="4"/>
      <c r="C399" s="250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>
      <c r="A400" s="4"/>
      <c r="B400" s="4"/>
      <c r="C400" s="250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>
      <c r="A401" s="4"/>
      <c r="B401" s="4"/>
      <c r="C401" s="250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>
      <c r="A402" s="4"/>
      <c r="B402" s="4"/>
      <c r="C402" s="250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>
      <c r="A403" s="4"/>
      <c r="B403" s="4"/>
      <c r="C403" s="250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>
      <c r="A404" s="4"/>
      <c r="B404" s="4"/>
      <c r="C404" s="250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>
      <c r="A405" s="4"/>
      <c r="B405" s="4"/>
      <c r="C405" s="250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>
      <c r="A406" s="4"/>
      <c r="B406" s="4"/>
      <c r="C406" s="250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>
      <c r="A407" s="4"/>
      <c r="B407" s="4"/>
      <c r="C407" s="250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>
      <c r="A408" s="4"/>
      <c r="B408" s="4"/>
      <c r="C408" s="250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>
      <c r="A409" s="4"/>
      <c r="B409" s="4"/>
      <c r="C409" s="250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>
      <c r="A410" s="4"/>
      <c r="B410" s="4"/>
      <c r="C410" s="250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>
      <c r="A411" s="4"/>
      <c r="B411" s="4"/>
      <c r="C411" s="250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>
      <c r="A412" s="4"/>
      <c r="B412" s="4"/>
      <c r="C412" s="250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>
      <c r="A413" s="4"/>
      <c r="B413" s="4"/>
      <c r="C413" s="250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>
      <c r="A414" s="4"/>
      <c r="B414" s="4"/>
      <c r="C414" s="250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>
      <c r="A415" s="4"/>
      <c r="B415" s="4"/>
      <c r="C415" s="250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>
      <c r="A416" s="4"/>
      <c r="B416" s="4"/>
      <c r="C416" s="250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>
      <c r="A417" s="4"/>
      <c r="B417" s="4"/>
      <c r="C417" s="250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>
      <c r="A418" s="4"/>
      <c r="B418" s="4"/>
      <c r="C418" s="250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>
      <c r="A419" s="4"/>
      <c r="B419" s="4"/>
      <c r="C419" s="250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>
      <c r="A420" s="4"/>
      <c r="B420" s="4"/>
      <c r="C420" s="250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>
      <c r="A421" s="4"/>
      <c r="B421" s="4"/>
      <c r="C421" s="250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>
      <c r="A422" s="4"/>
      <c r="B422" s="4"/>
      <c r="C422" s="250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>
      <c r="A423" s="4"/>
      <c r="B423" s="4"/>
      <c r="C423" s="250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>
      <c r="A424" s="4"/>
      <c r="B424" s="4"/>
      <c r="C424" s="250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>
      <c r="A425" s="4"/>
      <c r="B425" s="4"/>
      <c r="C425" s="250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>
      <c r="A426" s="4"/>
      <c r="B426" s="4"/>
      <c r="C426" s="250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>
      <c r="A427" s="4"/>
      <c r="B427" s="4"/>
      <c r="C427" s="250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>
      <c r="A428" s="4"/>
      <c r="B428" s="4"/>
      <c r="C428" s="250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>
      <c r="A429" s="4"/>
      <c r="B429" s="4"/>
      <c r="C429" s="250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>
      <c r="A430" s="4"/>
      <c r="B430" s="4"/>
      <c r="C430" s="250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>
      <c r="A431" s="4"/>
      <c r="B431" s="4"/>
      <c r="C431" s="250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>
      <c r="A432" s="4"/>
      <c r="B432" s="4"/>
      <c r="C432" s="250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>
      <c r="A433" s="4"/>
      <c r="B433" s="4"/>
      <c r="C433" s="250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>
      <c r="A434" s="4"/>
      <c r="B434" s="4"/>
      <c r="C434" s="250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>
      <c r="A435" s="4"/>
      <c r="B435" s="4"/>
      <c r="C435" s="250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>
      <c r="A436" s="4"/>
      <c r="B436" s="4"/>
      <c r="C436" s="250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>
      <c r="A437" s="4"/>
      <c r="B437" s="4"/>
      <c r="C437" s="250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>
      <c r="A438" s="4"/>
      <c r="B438" s="4"/>
      <c r="C438" s="250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>
      <c r="A439" s="4"/>
      <c r="B439" s="4"/>
      <c r="C439" s="250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>
      <c r="A440" s="4"/>
      <c r="B440" s="4"/>
      <c r="C440" s="250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>
      <c r="A441" s="4"/>
      <c r="B441" s="4"/>
      <c r="C441" s="250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>
      <c r="A442" s="4"/>
      <c r="B442" s="4"/>
      <c r="C442" s="250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>
      <c r="A443" s="4"/>
      <c r="B443" s="4"/>
      <c r="C443" s="250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>
      <c r="A444" s="4"/>
      <c r="B444" s="4"/>
      <c r="C444" s="250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>
      <c r="A445" s="4"/>
      <c r="B445" s="4"/>
      <c r="C445" s="250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>
      <c r="A446" s="4"/>
      <c r="B446" s="4"/>
      <c r="C446" s="250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>
      <c r="A447" s="4"/>
      <c r="B447" s="4"/>
      <c r="C447" s="250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>
      <c r="A448" s="4"/>
      <c r="B448" s="4"/>
      <c r="C448" s="250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>
      <c r="A449" s="4"/>
      <c r="B449" s="4"/>
      <c r="C449" s="250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>
      <c r="A450" s="4"/>
      <c r="B450" s="4"/>
      <c r="C450" s="250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>
      <c r="A451" s="4"/>
      <c r="B451" s="4"/>
      <c r="C451" s="250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>
      <c r="A452" s="4"/>
      <c r="B452" s="4"/>
      <c r="C452" s="250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>
      <c r="A453" s="4"/>
      <c r="B453" s="4"/>
      <c r="C453" s="250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>
      <c r="A454" s="4"/>
      <c r="B454" s="4"/>
      <c r="C454" s="250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>
      <c r="A455" s="4"/>
      <c r="B455" s="4"/>
      <c r="C455" s="250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>
      <c r="A456" s="4"/>
      <c r="B456" s="4"/>
      <c r="C456" s="250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>
      <c r="A457" s="4"/>
      <c r="B457" s="4"/>
      <c r="C457" s="250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>
      <c r="A458" s="4"/>
      <c r="B458" s="4"/>
      <c r="C458" s="250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>
      <c r="A459" s="4"/>
      <c r="B459" s="4"/>
      <c r="C459" s="250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>
      <c r="A460" s="4"/>
      <c r="B460" s="4"/>
      <c r="C460" s="250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>
      <c r="A461" s="4"/>
      <c r="B461" s="4"/>
      <c r="C461" s="250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>
      <c r="A462" s="4"/>
      <c r="B462" s="4"/>
      <c r="C462" s="250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>
      <c r="A463" s="4"/>
      <c r="B463" s="4"/>
      <c r="C463" s="250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>
      <c r="A464" s="4"/>
      <c r="B464" s="4"/>
      <c r="C464" s="250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>
      <c r="A465" s="4"/>
      <c r="B465" s="4"/>
      <c r="C465" s="250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>
      <c r="A466" s="4"/>
      <c r="B466" s="4"/>
      <c r="C466" s="250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>
      <c r="A467" s="4"/>
      <c r="B467" s="4"/>
      <c r="C467" s="250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>
      <c r="A468" s="4"/>
      <c r="B468" s="4"/>
      <c r="C468" s="250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>
      <c r="A469" s="4"/>
      <c r="B469" s="4"/>
      <c r="C469" s="250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>
      <c r="A470" s="4"/>
      <c r="B470" s="4"/>
      <c r="C470" s="250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>
      <c r="A471" s="4"/>
      <c r="B471" s="4"/>
      <c r="C471" s="250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>
      <c r="A472" s="4"/>
      <c r="B472" s="4"/>
      <c r="C472" s="250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>
      <c r="A473" s="4"/>
      <c r="B473" s="4"/>
      <c r="C473" s="250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>
      <c r="A474" s="4"/>
      <c r="B474" s="4"/>
      <c r="C474" s="250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>
      <c r="A475" s="4"/>
      <c r="B475" s="4"/>
      <c r="C475" s="250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>
      <c r="A476" s="4"/>
      <c r="B476" s="4"/>
      <c r="C476" s="250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>
      <c r="A477" s="4"/>
      <c r="B477" s="4"/>
      <c r="C477" s="250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>
      <c r="A478" s="4"/>
      <c r="B478" s="4"/>
      <c r="C478" s="250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>
      <c r="A479" s="4"/>
      <c r="B479" s="4"/>
      <c r="C479" s="250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>
      <c r="A480" s="4"/>
      <c r="B480" s="4"/>
      <c r="C480" s="250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>
      <c r="A481" s="4"/>
      <c r="B481" s="4"/>
      <c r="C481" s="250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>
      <c r="A482" s="4"/>
      <c r="B482" s="4"/>
      <c r="C482" s="250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>
      <c r="A483" s="4"/>
      <c r="B483" s="4"/>
      <c r="C483" s="250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>
      <c r="A484" s="4"/>
      <c r="B484" s="4"/>
      <c r="C484" s="250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>
      <c r="A485" s="4"/>
      <c r="B485" s="4"/>
      <c r="C485" s="250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>
      <c r="A486" s="4"/>
      <c r="B486" s="4"/>
      <c r="C486" s="250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>
      <c r="A487" s="4"/>
      <c r="B487" s="4"/>
      <c r="C487" s="250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>
      <c r="A488" s="4"/>
      <c r="B488" s="4"/>
      <c r="C488" s="250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>
      <c r="A489" s="4"/>
      <c r="B489" s="4"/>
      <c r="C489" s="250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>
      <c r="A490" s="4"/>
      <c r="B490" s="4"/>
      <c r="C490" s="250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>
      <c r="A491" s="4"/>
      <c r="B491" s="4"/>
      <c r="C491" s="250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>
      <c r="A492" s="4"/>
      <c r="B492" s="4"/>
      <c r="C492" s="250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>
      <c r="A493" s="4"/>
      <c r="B493" s="4"/>
      <c r="C493" s="250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>
      <c r="A494" s="4"/>
      <c r="B494" s="4"/>
      <c r="C494" s="250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>
      <c r="A495" s="4"/>
      <c r="B495" s="4"/>
      <c r="C495" s="250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>
      <c r="A496" s="4"/>
      <c r="B496" s="4"/>
      <c r="C496" s="250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>
      <c r="A497" s="4"/>
      <c r="B497" s="4"/>
      <c r="C497" s="250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>
      <c r="A498" s="4"/>
      <c r="B498" s="4"/>
      <c r="C498" s="250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>
      <c r="A499" s="4"/>
      <c r="B499" s="4"/>
      <c r="C499" s="250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>
      <c r="A500" s="4"/>
      <c r="B500" s="4"/>
      <c r="C500" s="250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>
      <c r="A501" s="4"/>
      <c r="B501" s="4"/>
      <c r="C501" s="250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>
      <c r="A502" s="4"/>
      <c r="B502" s="4"/>
      <c r="C502" s="250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>
      <c r="A503" s="4"/>
      <c r="B503" s="4"/>
      <c r="C503" s="250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>
      <c r="A504" s="4"/>
      <c r="B504" s="4"/>
      <c r="C504" s="250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>
      <c r="A505" s="4"/>
      <c r="B505" s="4"/>
      <c r="C505" s="250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>
      <c r="A506" s="4"/>
      <c r="B506" s="4"/>
      <c r="C506" s="250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>
      <c r="A507" s="4"/>
      <c r="B507" s="4"/>
      <c r="C507" s="250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>
      <c r="A508" s="4"/>
      <c r="B508" s="4"/>
      <c r="C508" s="250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>
      <c r="A509" s="4"/>
      <c r="B509" s="4"/>
      <c r="C509" s="250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>
      <c r="A510" s="4"/>
      <c r="B510" s="4"/>
      <c r="C510" s="250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>
      <c r="A511" s="4"/>
      <c r="B511" s="4"/>
      <c r="C511" s="250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>
      <c r="A512" s="4"/>
      <c r="B512" s="4"/>
      <c r="C512" s="250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>
      <c r="A513" s="4"/>
      <c r="B513" s="4"/>
      <c r="C513" s="250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>
      <c r="A514" s="4"/>
      <c r="B514" s="4"/>
      <c r="C514" s="250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>
      <c r="A515" s="4"/>
      <c r="B515" s="4"/>
      <c r="C515" s="250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>
      <c r="A516" s="4"/>
      <c r="B516" s="4"/>
      <c r="C516" s="250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>
      <c r="A517" s="4"/>
      <c r="B517" s="4"/>
      <c r="C517" s="250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>
      <c r="A518" s="4"/>
      <c r="B518" s="4"/>
      <c r="C518" s="250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>
      <c r="A519" s="4"/>
      <c r="B519" s="4"/>
      <c r="C519" s="250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>
      <c r="A520" s="4"/>
      <c r="B520" s="4"/>
      <c r="C520" s="250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>
      <c r="A521" s="4"/>
      <c r="B521" s="4"/>
      <c r="C521" s="250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>
      <c r="A522" s="4"/>
      <c r="B522" s="4"/>
      <c r="C522" s="250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>
      <c r="A523" s="4"/>
      <c r="B523" s="4"/>
      <c r="C523" s="250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>
      <c r="A524" s="4"/>
      <c r="B524" s="4"/>
      <c r="C524" s="250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>
      <c r="A525" s="4"/>
      <c r="B525" s="4"/>
      <c r="C525" s="250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>
      <c r="A526" s="4"/>
      <c r="B526" s="4"/>
      <c r="C526" s="250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>
      <c r="A527" s="4"/>
      <c r="B527" s="4"/>
      <c r="C527" s="250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>
      <c r="A528" s="4"/>
      <c r="B528" s="4"/>
      <c r="C528" s="250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>
      <c r="A529" s="4"/>
      <c r="B529" s="4"/>
      <c r="C529" s="250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>
      <c r="A530" s="4"/>
      <c r="B530" s="4"/>
      <c r="C530" s="250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>
      <c r="A531" s="4"/>
      <c r="B531" s="4"/>
      <c r="C531" s="250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>
      <c r="A532" s="4"/>
      <c r="B532" s="4"/>
      <c r="C532" s="250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>
      <c r="A533" s="4"/>
      <c r="B533" s="4"/>
      <c r="C533" s="250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>
      <c r="A534" s="4"/>
      <c r="B534" s="4"/>
      <c r="C534" s="250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>
      <c r="A535" s="4"/>
      <c r="B535" s="4"/>
      <c r="C535" s="250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>
      <c r="A536" s="4"/>
      <c r="B536" s="4"/>
      <c r="C536" s="250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>
      <c r="A537" s="4"/>
      <c r="B537" s="4"/>
      <c r="C537" s="250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>
      <c r="A538" s="4"/>
      <c r="B538" s="4"/>
      <c r="C538" s="250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>
      <c r="A539" s="4"/>
      <c r="B539" s="4"/>
      <c r="C539" s="250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>
      <c r="A540" s="4"/>
      <c r="B540" s="4"/>
      <c r="C540" s="250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>
      <c r="A541" s="4"/>
      <c r="B541" s="4"/>
      <c r="C541" s="250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>
      <c r="A542" s="4"/>
      <c r="B542" s="4"/>
      <c r="C542" s="250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>
      <c r="A543" s="4"/>
      <c r="B543" s="4"/>
      <c r="C543" s="250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>
      <c r="A544" s="4"/>
      <c r="B544" s="4"/>
      <c r="C544" s="250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>
      <c r="A545" s="4"/>
      <c r="B545" s="4"/>
      <c r="C545" s="250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>
      <c r="A546" s="4"/>
      <c r="B546" s="4"/>
      <c r="C546" s="250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>
      <c r="A547" s="4"/>
      <c r="B547" s="4"/>
      <c r="C547" s="250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>
      <c r="A548" s="4"/>
      <c r="B548" s="4"/>
      <c r="C548" s="250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>
      <c r="A549" s="4"/>
      <c r="B549" s="4"/>
      <c r="C549" s="250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>
      <c r="A550" s="4"/>
      <c r="B550" s="4"/>
      <c r="C550" s="250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>
      <c r="A551" s="4"/>
      <c r="B551" s="4"/>
      <c r="C551" s="250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>
      <c r="A552" s="4"/>
      <c r="B552" s="4"/>
      <c r="C552" s="250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>
      <c r="A553" s="4"/>
      <c r="B553" s="4"/>
      <c r="C553" s="250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>
      <c r="A554" s="4"/>
      <c r="B554" s="4"/>
      <c r="C554" s="250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>
      <c r="A555" s="4"/>
      <c r="B555" s="4"/>
      <c r="C555" s="250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>
      <c r="A556" s="4"/>
      <c r="B556" s="4"/>
      <c r="C556" s="250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>
      <c r="A557" s="4"/>
      <c r="B557" s="4"/>
      <c r="C557" s="250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>
      <c r="A558" s="4"/>
      <c r="B558" s="4"/>
      <c r="C558" s="250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>
      <c r="A559" s="4"/>
      <c r="B559" s="4"/>
      <c r="C559" s="250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>
      <c r="A560" s="4"/>
      <c r="B560" s="4"/>
      <c r="C560" s="250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>
      <c r="A561" s="4"/>
      <c r="B561" s="4"/>
      <c r="C561" s="250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>
      <c r="A562" s="4"/>
      <c r="B562" s="4"/>
      <c r="C562" s="250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>
      <c r="A563" s="4"/>
      <c r="B563" s="4"/>
      <c r="C563" s="250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>
      <c r="A564" s="4"/>
      <c r="B564" s="4"/>
      <c r="C564" s="250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>
      <c r="A565" s="4"/>
      <c r="B565" s="4"/>
      <c r="C565" s="250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>
      <c r="A566" s="4"/>
      <c r="B566" s="4"/>
      <c r="C566" s="250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>
      <c r="A567" s="4"/>
      <c r="B567" s="4"/>
      <c r="C567" s="250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>
      <c r="A568" s="4"/>
      <c r="B568" s="4"/>
      <c r="C568" s="250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>
      <c r="A569" s="4"/>
      <c r="B569" s="4"/>
      <c r="C569" s="250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>
      <c r="A570" s="4"/>
      <c r="B570" s="4"/>
      <c r="C570" s="250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>
      <c r="A571" s="4"/>
      <c r="B571" s="4"/>
      <c r="C571" s="250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>
      <c r="A572" s="4"/>
      <c r="B572" s="4"/>
      <c r="C572" s="250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>
      <c r="A573" s="4"/>
      <c r="B573" s="4"/>
      <c r="C573" s="250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>
      <c r="A574" s="4"/>
      <c r="B574" s="4"/>
      <c r="C574" s="250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>
      <c r="A575" s="4"/>
      <c r="B575" s="4"/>
      <c r="C575" s="250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>
      <c r="A576" s="4"/>
      <c r="B576" s="4"/>
      <c r="C576" s="250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>
      <c r="A577" s="4"/>
      <c r="B577" s="4"/>
      <c r="C577" s="250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>
      <c r="A578" s="4"/>
      <c r="B578" s="4"/>
      <c r="C578" s="250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>
      <c r="A579" s="4"/>
      <c r="B579" s="4"/>
      <c r="C579" s="250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>
      <c r="A580" s="4"/>
      <c r="B580" s="4"/>
      <c r="C580" s="250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>
      <c r="A581" s="4"/>
      <c r="B581" s="4"/>
      <c r="C581" s="250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>
      <c r="A582" s="4"/>
      <c r="B582" s="4"/>
      <c r="C582" s="250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>
      <c r="A583" s="4"/>
      <c r="B583" s="4"/>
      <c r="C583" s="250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>
      <c r="A584" s="4"/>
      <c r="B584" s="4"/>
      <c r="C584" s="250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>
      <c r="A585" s="4"/>
      <c r="B585" s="4"/>
      <c r="C585" s="250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>
      <c r="A586" s="4"/>
      <c r="B586" s="4"/>
      <c r="C586" s="250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>
      <c r="A587" s="4"/>
      <c r="B587" s="4"/>
      <c r="C587" s="250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>
      <c r="A588" s="4"/>
      <c r="B588" s="4"/>
      <c r="C588" s="250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>
      <c r="A589" s="4"/>
      <c r="B589" s="4"/>
      <c r="C589" s="250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>
      <c r="A590" s="4"/>
      <c r="B590" s="4"/>
      <c r="C590" s="250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>
      <c r="A591" s="4"/>
      <c r="B591" s="4"/>
      <c r="C591" s="250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>
      <c r="A592" s="4"/>
      <c r="B592" s="4"/>
      <c r="C592" s="250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>
      <c r="A593" s="4"/>
      <c r="B593" s="4"/>
      <c r="C593" s="250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>
      <c r="A594" s="4"/>
      <c r="B594" s="4"/>
      <c r="C594" s="250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>
      <c r="A595" s="4"/>
      <c r="B595" s="4"/>
      <c r="C595" s="250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>
      <c r="A596" s="4"/>
      <c r="B596" s="4"/>
      <c r="C596" s="250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>
      <c r="A597" s="4"/>
      <c r="B597" s="4"/>
      <c r="C597" s="250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>
      <c r="A598" s="4"/>
      <c r="B598" s="4"/>
      <c r="C598" s="250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>
      <c r="A599" s="4"/>
      <c r="B599" s="4"/>
      <c r="C599" s="250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>
      <c r="A600" s="4"/>
      <c r="B600" s="4"/>
      <c r="C600" s="250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>
      <c r="A601" s="4"/>
      <c r="B601" s="4"/>
      <c r="C601" s="250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>
      <c r="A602" s="4"/>
      <c r="B602" s="4"/>
      <c r="C602" s="250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>
      <c r="A603" s="4"/>
      <c r="B603" s="4"/>
      <c r="C603" s="250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>
      <c r="A604" s="4"/>
      <c r="B604" s="4"/>
      <c r="C604" s="250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>
      <c r="A605" s="4"/>
      <c r="B605" s="4"/>
      <c r="C605" s="250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>
      <c r="A606" s="4"/>
      <c r="B606" s="4"/>
      <c r="C606" s="250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>
      <c r="A607" s="4"/>
      <c r="B607" s="4"/>
      <c r="C607" s="250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>
      <c r="A608" s="4"/>
      <c r="B608" s="4"/>
      <c r="C608" s="250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>
      <c r="A609" s="4"/>
      <c r="B609" s="4"/>
      <c r="C609" s="250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>
      <c r="A610" s="4"/>
      <c r="B610" s="4"/>
      <c r="C610" s="250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>
      <c r="A611" s="4"/>
      <c r="B611" s="4"/>
      <c r="C611" s="250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>
      <c r="A612" s="4"/>
      <c r="B612" s="4"/>
      <c r="C612" s="250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>
      <c r="A613" s="4"/>
      <c r="B613" s="4"/>
      <c r="C613" s="250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>
      <c r="A614" s="4"/>
      <c r="B614" s="4"/>
      <c r="C614" s="250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>
      <c r="A615" s="4"/>
      <c r="B615" s="4"/>
      <c r="C615" s="250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>
      <c r="A616" s="4"/>
      <c r="B616" s="4"/>
      <c r="C616" s="250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>
      <c r="A617" s="4"/>
      <c r="B617" s="4"/>
      <c r="C617" s="250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>
      <c r="A618" s="4"/>
      <c r="B618" s="4"/>
      <c r="C618" s="250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>
      <c r="A619" s="4"/>
      <c r="B619" s="4"/>
      <c r="C619" s="250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>
      <c r="A620" s="4"/>
      <c r="B620" s="4"/>
      <c r="C620" s="250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>
      <c r="A621" s="4"/>
      <c r="B621" s="4"/>
      <c r="C621" s="250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>
      <c r="A622" s="4"/>
      <c r="B622" s="4"/>
      <c r="C622" s="250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>
      <c r="A623" s="4"/>
      <c r="B623" s="4"/>
      <c r="C623" s="250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>
      <c r="A624" s="4"/>
      <c r="B624" s="4"/>
      <c r="C624" s="250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>
      <c r="A625" s="4"/>
      <c r="B625" s="4"/>
      <c r="C625" s="250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>
      <c r="A626" s="4"/>
      <c r="B626" s="4"/>
      <c r="C626" s="250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>
      <c r="A627" s="4"/>
      <c r="B627" s="4"/>
      <c r="C627" s="250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>
      <c r="A628" s="4"/>
      <c r="B628" s="4"/>
      <c r="C628" s="250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>
      <c r="A629" s="4"/>
      <c r="B629" s="4"/>
      <c r="C629" s="250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>
      <c r="A630" s="4"/>
      <c r="B630" s="4"/>
      <c r="C630" s="250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>
      <c r="A631" s="4"/>
      <c r="B631" s="4"/>
      <c r="C631" s="250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>
      <c r="A632" s="4"/>
      <c r="B632" s="4"/>
      <c r="C632" s="250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>
      <c r="A633" s="4"/>
      <c r="B633" s="4"/>
      <c r="C633" s="250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>
      <c r="A634" s="4"/>
      <c r="B634" s="4"/>
      <c r="C634" s="250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>
      <c r="A635" s="4"/>
      <c r="B635" s="4"/>
      <c r="C635" s="250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>
      <c r="A636" s="4"/>
      <c r="B636" s="4"/>
      <c r="C636" s="250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>
      <c r="A637" s="4"/>
      <c r="B637" s="4"/>
      <c r="C637" s="250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>
      <c r="A638" s="4"/>
      <c r="B638" s="4"/>
      <c r="C638" s="250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>
      <c r="A639" s="4"/>
      <c r="B639" s="4"/>
      <c r="C639" s="250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>
      <c r="A640" s="4"/>
      <c r="B640" s="4"/>
      <c r="C640" s="250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>
      <c r="A641" s="4"/>
      <c r="B641" s="4"/>
      <c r="C641" s="250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>
      <c r="A642" s="4"/>
      <c r="B642" s="4"/>
      <c r="C642" s="250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>
      <c r="A643" s="4"/>
      <c r="B643" s="4"/>
      <c r="C643" s="250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>
      <c r="A644" s="4"/>
      <c r="B644" s="4"/>
      <c r="C644" s="250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>
      <c r="A645" s="4"/>
      <c r="B645" s="4"/>
      <c r="C645" s="250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>
      <c r="A646" s="4"/>
      <c r="B646" s="4"/>
      <c r="C646" s="250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>
      <c r="A647" s="4"/>
      <c r="B647" s="4"/>
      <c r="C647" s="250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>
      <c r="A648" s="4"/>
      <c r="B648" s="4"/>
      <c r="C648" s="250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>
      <c r="A649" s="4"/>
      <c r="B649" s="4"/>
      <c r="C649" s="250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>
      <c r="A650" s="4"/>
      <c r="B650" s="4"/>
      <c r="C650" s="250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>
      <c r="A651" s="4"/>
      <c r="B651" s="4"/>
      <c r="C651" s="250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>
      <c r="A652" s="4"/>
      <c r="B652" s="4"/>
      <c r="C652" s="250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>
      <c r="A653" s="4"/>
      <c r="B653" s="4"/>
      <c r="C653" s="250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>
      <c r="A654" s="4"/>
      <c r="B654" s="4"/>
      <c r="C654" s="250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>
      <c r="A655" s="4"/>
      <c r="B655" s="4"/>
      <c r="C655" s="250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>
      <c r="A656" s="4"/>
      <c r="B656" s="4"/>
      <c r="C656" s="250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>
      <c r="A657" s="4"/>
      <c r="B657" s="4"/>
      <c r="C657" s="250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>
      <c r="A658" s="4"/>
      <c r="B658" s="4"/>
      <c r="C658" s="250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>
      <c r="A659" s="4"/>
      <c r="B659" s="4"/>
      <c r="C659" s="250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>
      <c r="A660" s="4"/>
      <c r="B660" s="4"/>
      <c r="C660" s="250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>
      <c r="A661" s="4"/>
      <c r="B661" s="4"/>
      <c r="C661" s="250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>
      <c r="A662" s="4"/>
      <c r="B662" s="4"/>
      <c r="C662" s="250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>
      <c r="A663" s="4"/>
      <c r="B663" s="4"/>
      <c r="C663" s="250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>
      <c r="A664" s="4"/>
      <c r="B664" s="4"/>
      <c r="C664" s="250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>
      <c r="A665" s="4"/>
      <c r="B665" s="4"/>
      <c r="C665" s="250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>
      <c r="A666" s="4"/>
      <c r="B666" s="4"/>
      <c r="C666" s="250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>
      <c r="A667" s="4"/>
      <c r="B667" s="4"/>
      <c r="C667" s="250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>
      <c r="A668" s="4"/>
      <c r="B668" s="4"/>
      <c r="C668" s="250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>
      <c r="A669" s="4"/>
      <c r="B669" s="4"/>
      <c r="C669" s="250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>
      <c r="A670" s="4"/>
      <c r="B670" s="4"/>
      <c r="C670" s="250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>
      <c r="A671" s="4"/>
      <c r="B671" s="4"/>
      <c r="C671" s="250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>
      <c r="A672" s="4"/>
      <c r="B672" s="4"/>
      <c r="C672" s="250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>
      <c r="A673" s="4"/>
      <c r="B673" s="4"/>
      <c r="C673" s="250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>
      <c r="A674" s="4"/>
      <c r="B674" s="4"/>
      <c r="C674" s="250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>
      <c r="A675" s="4"/>
      <c r="B675" s="4"/>
      <c r="C675" s="250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>
      <c r="A676" s="4"/>
      <c r="B676" s="4"/>
      <c r="C676" s="250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>
      <c r="A677" s="4"/>
      <c r="B677" s="4"/>
      <c r="C677" s="250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>
      <c r="A678" s="4"/>
      <c r="B678" s="4"/>
      <c r="C678" s="250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>
      <c r="A679" s="4"/>
      <c r="B679" s="4"/>
      <c r="C679" s="250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>
      <c r="A680" s="4"/>
      <c r="B680" s="4"/>
      <c r="C680" s="250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>
      <c r="A681" s="4"/>
      <c r="B681" s="4"/>
      <c r="C681" s="250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>
      <c r="A682" s="4"/>
      <c r="B682" s="4"/>
      <c r="C682" s="250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>
      <c r="A683" s="4"/>
      <c r="B683" s="4"/>
      <c r="C683" s="250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>
      <c r="A684" s="4"/>
      <c r="B684" s="4"/>
      <c r="C684" s="250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>
      <c r="A685" s="4"/>
      <c r="B685" s="4"/>
      <c r="C685" s="250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>
      <c r="A686" s="4"/>
      <c r="B686" s="4"/>
      <c r="C686" s="250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>
      <c r="A687" s="4"/>
      <c r="B687" s="4"/>
      <c r="C687" s="250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>
      <c r="A688" s="4"/>
      <c r="B688" s="4"/>
      <c r="C688" s="250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>
      <c r="A689" s="4"/>
      <c r="B689" s="4"/>
      <c r="C689" s="250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>
      <c r="A690" s="4"/>
      <c r="B690" s="4"/>
      <c r="C690" s="250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>
      <c r="A691" s="4"/>
      <c r="B691" s="4"/>
      <c r="C691" s="250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>
      <c r="A692" s="4"/>
      <c r="B692" s="4"/>
      <c r="C692" s="250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>
      <c r="A693" s="4"/>
      <c r="B693" s="4"/>
      <c r="C693" s="250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>
      <c r="A694" s="4"/>
      <c r="B694" s="4"/>
      <c r="C694" s="250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>
      <c r="A695" s="4"/>
      <c r="B695" s="4"/>
      <c r="C695" s="250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>
      <c r="A696" s="4"/>
      <c r="B696" s="4"/>
      <c r="C696" s="250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>
      <c r="A697" s="4"/>
      <c r="B697" s="4"/>
      <c r="C697" s="250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>
      <c r="A698" s="4"/>
      <c r="B698" s="4"/>
      <c r="C698" s="250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>
      <c r="A699" s="4"/>
      <c r="B699" s="4"/>
      <c r="C699" s="250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>
      <c r="A700" s="4"/>
      <c r="B700" s="4"/>
      <c r="C700" s="250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>
      <c r="A701" s="4"/>
      <c r="B701" s="4"/>
      <c r="C701" s="250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>
      <c r="A702" s="4"/>
      <c r="B702" s="4"/>
      <c r="C702" s="250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>
      <c r="A703" s="4"/>
      <c r="B703" s="4"/>
      <c r="C703" s="250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>
      <c r="A704" s="4"/>
      <c r="B704" s="4"/>
      <c r="C704" s="250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>
      <c r="A705" s="4"/>
      <c r="B705" s="4"/>
      <c r="C705" s="250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>
      <c r="A706" s="4"/>
      <c r="B706" s="4"/>
      <c r="C706" s="250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>
      <c r="A707" s="4"/>
      <c r="B707" s="4"/>
      <c r="C707" s="250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>
      <c r="A708" s="4"/>
      <c r="B708" s="4"/>
      <c r="C708" s="250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>
      <c r="A709" s="4"/>
      <c r="B709" s="4"/>
      <c r="C709" s="250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>
      <c r="A710" s="4"/>
      <c r="B710" s="4"/>
      <c r="C710" s="250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>
      <c r="A711" s="4"/>
      <c r="B711" s="4"/>
      <c r="C711" s="250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>
      <c r="A712" s="4"/>
      <c r="B712" s="4"/>
      <c r="C712" s="250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>
      <c r="A713" s="4"/>
      <c r="B713" s="4"/>
      <c r="C713" s="250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>
      <c r="A714" s="4"/>
      <c r="B714" s="4"/>
      <c r="C714" s="250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>
      <c r="A715" s="4"/>
      <c r="B715" s="4"/>
      <c r="C715" s="250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>
      <c r="A716" s="4"/>
      <c r="B716" s="4"/>
      <c r="C716" s="250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>
      <c r="A717" s="4"/>
      <c r="B717" s="4"/>
      <c r="C717" s="250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>
      <c r="A718" s="4"/>
      <c r="B718" s="4"/>
      <c r="C718" s="250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>
      <c r="A719" s="4"/>
      <c r="B719" s="4"/>
      <c r="C719" s="250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>
      <c r="A720" s="4"/>
      <c r="B720" s="4"/>
      <c r="C720" s="250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>
      <c r="A721" s="4"/>
      <c r="B721" s="4"/>
      <c r="C721" s="250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>
      <c r="A722" s="4"/>
      <c r="B722" s="4"/>
      <c r="C722" s="250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>
      <c r="A723" s="4"/>
      <c r="B723" s="4"/>
      <c r="C723" s="250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>
      <c r="A724" s="4"/>
      <c r="B724" s="4"/>
      <c r="C724" s="250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>
      <c r="A725" s="4"/>
      <c r="B725" s="4"/>
      <c r="C725" s="250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>
      <c r="A726" s="4"/>
      <c r="B726" s="4"/>
      <c r="C726" s="250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>
      <c r="A727" s="4"/>
      <c r="B727" s="4"/>
      <c r="C727" s="250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>
      <c r="A728" s="4"/>
      <c r="B728" s="4"/>
      <c r="C728" s="250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>
      <c r="A729" s="4"/>
      <c r="B729" s="4"/>
      <c r="C729" s="250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>
      <c r="A730" s="4"/>
      <c r="B730" s="4"/>
      <c r="C730" s="250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>
      <c r="A731" s="4"/>
      <c r="B731" s="4"/>
      <c r="C731" s="250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>
      <c r="A732" s="4"/>
      <c r="B732" s="4"/>
      <c r="C732" s="250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>
      <c r="A733" s="4"/>
      <c r="B733" s="4"/>
      <c r="C733" s="250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>
      <c r="A734" s="4"/>
      <c r="B734" s="4"/>
      <c r="C734" s="250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>
      <c r="A735" s="4"/>
      <c r="B735" s="4"/>
      <c r="C735" s="250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>
      <c r="A736" s="4"/>
      <c r="B736" s="4"/>
      <c r="C736" s="250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>
      <c r="A737" s="4"/>
      <c r="B737" s="4"/>
      <c r="C737" s="250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>
      <c r="A738" s="4"/>
      <c r="B738" s="4"/>
      <c r="C738" s="250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>
      <c r="A739" s="4"/>
      <c r="B739" s="4"/>
      <c r="C739" s="250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>
      <c r="A740" s="4"/>
      <c r="B740" s="4"/>
      <c r="C740" s="250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>
      <c r="A741" s="4"/>
      <c r="B741" s="4"/>
      <c r="C741" s="250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>
      <c r="A742" s="4"/>
      <c r="B742" s="4"/>
      <c r="C742" s="250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>
      <c r="A743" s="4"/>
      <c r="B743" s="4"/>
      <c r="C743" s="250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>
      <c r="A744" s="4"/>
      <c r="B744" s="4"/>
      <c r="C744" s="250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>
      <c r="A745" s="4"/>
      <c r="B745" s="4"/>
      <c r="C745" s="250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>
      <c r="A746" s="4"/>
      <c r="B746" s="4"/>
      <c r="C746" s="250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>
      <c r="A747" s="4"/>
      <c r="B747" s="4"/>
      <c r="C747" s="250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>
      <c r="A748" s="4"/>
      <c r="B748" s="4"/>
      <c r="C748" s="250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>
      <c r="A749" s="4"/>
      <c r="B749" s="4"/>
      <c r="C749" s="250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>
      <c r="A750" s="4"/>
      <c r="B750" s="4"/>
      <c r="C750" s="250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>
      <c r="A751" s="4"/>
      <c r="B751" s="4"/>
      <c r="C751" s="250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>
      <c r="A752" s="4"/>
      <c r="B752" s="4"/>
      <c r="C752" s="250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>
      <c r="A753" s="4"/>
      <c r="B753" s="4"/>
      <c r="C753" s="250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>
      <c r="A754" s="4"/>
      <c r="B754" s="4"/>
      <c r="C754" s="250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>
      <c r="A755" s="4"/>
      <c r="B755" s="4"/>
      <c r="C755" s="250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>
      <c r="A756" s="4"/>
      <c r="B756" s="4"/>
      <c r="C756" s="250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>
      <c r="A757" s="4"/>
      <c r="B757" s="4"/>
      <c r="C757" s="250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>
      <c r="A758" s="4"/>
      <c r="B758" s="4"/>
      <c r="C758" s="250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>
      <c r="A759" s="4"/>
      <c r="B759" s="4"/>
      <c r="C759" s="250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>
      <c r="A760" s="4"/>
      <c r="B760" s="4"/>
      <c r="C760" s="250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>
      <c r="A761" s="4"/>
      <c r="B761" s="4"/>
      <c r="C761" s="250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>
      <c r="A762" s="4"/>
      <c r="B762" s="4"/>
      <c r="C762" s="250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>
      <c r="A763" s="4"/>
      <c r="B763" s="4"/>
      <c r="C763" s="250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>
      <c r="A764" s="4"/>
      <c r="B764" s="4"/>
      <c r="C764" s="250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>
      <c r="A765" s="4"/>
      <c r="B765" s="4"/>
      <c r="C765" s="250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>
      <c r="A766" s="4"/>
      <c r="B766" s="4"/>
      <c r="C766" s="250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>
      <c r="A767" s="4"/>
      <c r="B767" s="4"/>
      <c r="C767" s="250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>
      <c r="A768" s="4"/>
      <c r="B768" s="4"/>
      <c r="C768" s="250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>
      <c r="A769" s="4"/>
      <c r="B769" s="4"/>
      <c r="C769" s="250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>
      <c r="A770" s="4"/>
      <c r="B770" s="4"/>
      <c r="C770" s="250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>
      <c r="A771" s="4"/>
      <c r="B771" s="4"/>
      <c r="C771" s="250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>
      <c r="A772" s="4"/>
      <c r="B772" s="4"/>
      <c r="C772" s="250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>
      <c r="A773" s="4"/>
      <c r="B773" s="4"/>
      <c r="C773" s="250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>
      <c r="A774" s="4"/>
      <c r="B774" s="4"/>
      <c r="C774" s="250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>
      <c r="A775" s="4"/>
      <c r="B775" s="4"/>
      <c r="C775" s="250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>
      <c r="A776" s="4"/>
      <c r="B776" s="4"/>
      <c r="C776" s="250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>
      <c r="A777" s="4"/>
      <c r="B777" s="4"/>
      <c r="C777" s="250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>
      <c r="A778" s="4"/>
      <c r="B778" s="4"/>
      <c r="C778" s="250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>
      <c r="A779" s="4"/>
      <c r="B779" s="4"/>
      <c r="C779" s="250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>
      <c r="A780" s="4"/>
      <c r="B780" s="4"/>
      <c r="C780" s="250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>
      <c r="A781" s="4"/>
      <c r="B781" s="4"/>
      <c r="C781" s="250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>
      <c r="A782" s="4"/>
      <c r="B782" s="4"/>
      <c r="C782" s="250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>
      <c r="A783" s="4"/>
      <c r="B783" s="4"/>
      <c r="C783" s="250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>
      <c r="A784" s="4"/>
      <c r="B784" s="4"/>
      <c r="C784" s="250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>
      <c r="A785" s="4"/>
      <c r="B785" s="4"/>
      <c r="C785" s="250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>
      <c r="A786" s="4"/>
      <c r="B786" s="4"/>
      <c r="C786" s="250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>
      <c r="A787" s="4"/>
      <c r="B787" s="4"/>
      <c r="C787" s="250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>
      <c r="A788" s="4"/>
      <c r="B788" s="4"/>
      <c r="C788" s="250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>
      <c r="A789" s="4"/>
      <c r="B789" s="4"/>
      <c r="C789" s="250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>
      <c r="A790" s="4"/>
      <c r="B790" s="4"/>
      <c r="C790" s="250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>
      <c r="A791" s="4"/>
      <c r="B791" s="4"/>
      <c r="C791" s="250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>
      <c r="A792" s="4"/>
      <c r="B792" s="4"/>
      <c r="C792" s="250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>
      <c r="A793" s="4"/>
      <c r="B793" s="4"/>
      <c r="C793" s="250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>
      <c r="A794" s="4"/>
      <c r="B794" s="4"/>
      <c r="C794" s="250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>
      <c r="A795" s="4"/>
      <c r="B795" s="4"/>
      <c r="C795" s="250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>
      <c r="A796" s="4"/>
      <c r="B796" s="4"/>
      <c r="C796" s="250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>
      <c r="A797" s="4"/>
      <c r="B797" s="4"/>
      <c r="C797" s="250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>
      <c r="A798" s="4"/>
      <c r="B798" s="4"/>
      <c r="C798" s="250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>
      <c r="A799" s="4"/>
      <c r="B799" s="4"/>
      <c r="C799" s="250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>
      <c r="A800" s="4"/>
      <c r="B800" s="4"/>
      <c r="C800" s="250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>
      <c r="A801" s="4"/>
      <c r="B801" s="4"/>
      <c r="C801" s="250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>
      <c r="A802" s="4"/>
      <c r="B802" s="4"/>
      <c r="C802" s="250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>
      <c r="A803" s="4"/>
      <c r="B803" s="4"/>
      <c r="C803" s="250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>
      <c r="A804" s="4"/>
      <c r="B804" s="4"/>
      <c r="C804" s="250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>
      <c r="A805" s="4"/>
      <c r="B805" s="4"/>
      <c r="C805" s="250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>
      <c r="A806" s="4"/>
      <c r="B806" s="4"/>
      <c r="C806" s="250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>
      <c r="A807" s="4"/>
      <c r="B807" s="4"/>
      <c r="C807" s="250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>
      <c r="A808" s="4"/>
      <c r="B808" s="4"/>
      <c r="C808" s="250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>
      <c r="A809" s="4"/>
      <c r="B809" s="4"/>
      <c r="C809" s="250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>
      <c r="A810" s="4"/>
      <c r="B810" s="4"/>
      <c r="C810" s="250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>
      <c r="A811" s="4"/>
      <c r="B811" s="4"/>
      <c r="C811" s="250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>
      <c r="A812" s="4"/>
      <c r="B812" s="4"/>
      <c r="C812" s="250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>
      <c r="A813" s="4"/>
      <c r="B813" s="4"/>
      <c r="C813" s="250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>
      <c r="A814" s="4"/>
      <c r="B814" s="4"/>
      <c r="C814" s="250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>
      <c r="A815" s="4"/>
      <c r="B815" s="4"/>
      <c r="C815" s="250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>
      <c r="A816" s="4"/>
      <c r="B816" s="4"/>
      <c r="C816" s="250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>
      <c r="A817" s="4"/>
      <c r="B817" s="4"/>
      <c r="C817" s="250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>
      <c r="A818" s="4"/>
      <c r="B818" s="4"/>
      <c r="C818" s="250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>
      <c r="A819" s="4"/>
      <c r="B819" s="4"/>
      <c r="C819" s="250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>
      <c r="A820" s="4"/>
      <c r="B820" s="4"/>
      <c r="C820" s="250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>
      <c r="A821" s="4"/>
      <c r="B821" s="4"/>
      <c r="C821" s="250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>
      <c r="A822" s="4"/>
      <c r="B822" s="4"/>
      <c r="C822" s="250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>
      <c r="A823" s="4"/>
      <c r="B823" s="4"/>
      <c r="C823" s="250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>
      <c r="A824" s="4"/>
      <c r="B824" s="4"/>
      <c r="C824" s="250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>
      <c r="A825" s="4"/>
      <c r="B825" s="4"/>
      <c r="C825" s="250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>
      <c r="A826" s="4"/>
      <c r="B826" s="4"/>
      <c r="C826" s="250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>
      <c r="A827" s="4"/>
      <c r="B827" s="4"/>
      <c r="C827" s="250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>
      <c r="A828" s="4"/>
      <c r="B828" s="4"/>
      <c r="C828" s="250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>
      <c r="A829" s="4"/>
      <c r="B829" s="4"/>
      <c r="C829" s="250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>
      <c r="A830" s="4"/>
      <c r="B830" s="4"/>
      <c r="C830" s="250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>
      <c r="A831" s="4"/>
      <c r="B831" s="4"/>
      <c r="C831" s="250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>
      <c r="A832" s="4"/>
      <c r="B832" s="4"/>
      <c r="C832" s="250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>
      <c r="A833" s="4"/>
      <c r="B833" s="4"/>
      <c r="C833" s="250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>
      <c r="A834" s="4"/>
      <c r="B834" s="4"/>
      <c r="C834" s="250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>
      <c r="A835" s="4"/>
      <c r="B835" s="4"/>
      <c r="C835" s="250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>
      <c r="A836" s="4"/>
      <c r="B836" s="4"/>
      <c r="C836" s="250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>
      <c r="A837" s="4"/>
      <c r="B837" s="4"/>
      <c r="C837" s="250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>
      <c r="A838" s="4"/>
      <c r="B838" s="4"/>
      <c r="C838" s="250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>
      <c r="A839" s="4"/>
      <c r="B839" s="4"/>
      <c r="C839" s="250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>
      <c r="A840" s="4"/>
      <c r="B840" s="4"/>
      <c r="C840" s="250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>
      <c r="A841" s="4"/>
      <c r="B841" s="4"/>
      <c r="C841" s="250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>
      <c r="A842" s="4"/>
      <c r="B842" s="4"/>
      <c r="C842" s="250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>
      <c r="A843" s="4"/>
      <c r="B843" s="4"/>
      <c r="C843" s="250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>
      <c r="A844" s="4"/>
      <c r="B844" s="4"/>
      <c r="C844" s="250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>
      <c r="A845" s="4"/>
      <c r="B845" s="4"/>
      <c r="C845" s="250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>
      <c r="A846" s="4"/>
      <c r="B846" s="4"/>
      <c r="C846" s="250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>
      <c r="A847" s="4"/>
      <c r="B847" s="4"/>
      <c r="C847" s="250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>
      <c r="A848" s="4"/>
      <c r="B848" s="4"/>
      <c r="C848" s="250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>
      <c r="A849" s="4"/>
      <c r="B849" s="4"/>
      <c r="C849" s="250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>
      <c r="A850" s="4"/>
      <c r="B850" s="4"/>
      <c r="C850" s="250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>
      <c r="A851" s="4"/>
      <c r="B851" s="4"/>
      <c r="C851" s="250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>
      <c r="A852" s="4"/>
      <c r="B852" s="4"/>
      <c r="C852" s="250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>
      <c r="A853" s="4"/>
      <c r="B853" s="4"/>
      <c r="C853" s="250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>
      <c r="A854" s="4"/>
      <c r="B854" s="4"/>
      <c r="C854" s="250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>
      <c r="A855" s="4"/>
      <c r="B855" s="4"/>
      <c r="C855" s="250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>
      <c r="A856" s="4"/>
      <c r="B856" s="4"/>
      <c r="C856" s="250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>
      <c r="A857" s="4"/>
      <c r="B857" s="4"/>
      <c r="C857" s="250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>
      <c r="A858" s="4"/>
      <c r="B858" s="4"/>
      <c r="C858" s="250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>
      <c r="A859" s="4"/>
      <c r="B859" s="4"/>
      <c r="C859" s="250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>
      <c r="A860" s="4"/>
      <c r="B860" s="4"/>
      <c r="C860" s="250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>
      <c r="A861" s="4"/>
      <c r="B861" s="4"/>
      <c r="C861" s="250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>
      <c r="A862" s="4"/>
      <c r="B862" s="4"/>
      <c r="C862" s="250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>
      <c r="A863" s="4"/>
      <c r="B863" s="4"/>
      <c r="C863" s="250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>
      <c r="A864" s="4"/>
      <c r="B864" s="4"/>
      <c r="C864" s="250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>
      <c r="A865" s="4"/>
      <c r="B865" s="4"/>
      <c r="C865" s="250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>
      <c r="A866" s="4"/>
      <c r="B866" s="4"/>
      <c r="C866" s="250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>
      <c r="A867" s="4"/>
      <c r="B867" s="4"/>
      <c r="C867" s="250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>
      <c r="A868" s="4"/>
      <c r="B868" s="4"/>
      <c r="C868" s="250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>
      <c r="A869" s="4"/>
      <c r="B869" s="4"/>
      <c r="C869" s="250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>
      <c r="A870" s="4"/>
      <c r="B870" s="4"/>
      <c r="C870" s="250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>
      <c r="A871" s="4"/>
      <c r="B871" s="4"/>
      <c r="C871" s="250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>
      <c r="A872" s="4"/>
      <c r="B872" s="4"/>
      <c r="C872" s="250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>
      <c r="A873" s="4"/>
      <c r="B873" s="4"/>
      <c r="C873" s="250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>
      <c r="A874" s="4"/>
      <c r="B874" s="4"/>
      <c r="C874" s="250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>
      <c r="A875" s="4"/>
      <c r="B875" s="4"/>
      <c r="C875" s="250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>
      <c r="A876" s="4"/>
      <c r="B876" s="4"/>
      <c r="C876" s="250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>
      <c r="A877" s="4"/>
      <c r="B877" s="4"/>
      <c r="C877" s="250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>
      <c r="A878" s="4"/>
      <c r="B878" s="4"/>
      <c r="C878" s="250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>
      <c r="A879" s="4"/>
      <c r="B879" s="4"/>
      <c r="C879" s="250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>
      <c r="A880" s="4"/>
      <c r="B880" s="4"/>
      <c r="C880" s="250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>
      <c r="A881" s="4"/>
      <c r="B881" s="4"/>
      <c r="C881" s="250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>
      <c r="A882" s="4"/>
      <c r="B882" s="4"/>
      <c r="C882" s="250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>
      <c r="A883" s="4"/>
      <c r="B883" s="4"/>
      <c r="C883" s="250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>
      <c r="A884" s="4"/>
      <c r="B884" s="4"/>
      <c r="C884" s="250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>
      <c r="A885" s="4"/>
      <c r="B885" s="4"/>
      <c r="C885" s="250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>
      <c r="A886" s="4"/>
      <c r="B886" s="4"/>
      <c r="C886" s="250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>
      <c r="A887" s="4"/>
      <c r="B887" s="4"/>
      <c r="C887" s="250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>
      <c r="A888" s="4"/>
      <c r="B888" s="4"/>
      <c r="C888" s="250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>
      <c r="A889" s="4"/>
      <c r="B889" s="4"/>
      <c r="C889" s="250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>
      <c r="A890" s="4"/>
      <c r="B890" s="4"/>
      <c r="C890" s="250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>
      <c r="A891" s="4"/>
      <c r="B891" s="4"/>
      <c r="C891" s="250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>
      <c r="A892" s="4"/>
      <c r="B892" s="4"/>
      <c r="C892" s="250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>
      <c r="A893" s="4"/>
      <c r="B893" s="4"/>
      <c r="C893" s="250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>
      <c r="A894" s="4"/>
      <c r="B894" s="4"/>
      <c r="C894" s="250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>
      <c r="A895" s="4"/>
      <c r="B895" s="4"/>
      <c r="C895" s="250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>
      <c r="A896" s="4"/>
      <c r="B896" s="4"/>
      <c r="C896" s="250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>
      <c r="A897" s="4"/>
      <c r="B897" s="4"/>
      <c r="C897" s="250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>
      <c r="A898" s="4"/>
      <c r="B898" s="4"/>
      <c r="C898" s="250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>
      <c r="A899" s="4"/>
      <c r="B899" s="4"/>
      <c r="C899" s="250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>
      <c r="A900" s="4"/>
      <c r="B900" s="4"/>
      <c r="C900" s="250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>
      <c r="A901" s="4"/>
      <c r="B901" s="4"/>
      <c r="C901" s="250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>
      <c r="A902" s="4"/>
      <c r="B902" s="4"/>
      <c r="C902" s="250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>
      <c r="A903" s="4"/>
      <c r="B903" s="4"/>
      <c r="C903" s="250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>
      <c r="A904" s="4"/>
      <c r="B904" s="4"/>
      <c r="C904" s="250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>
      <c r="A905" s="4"/>
      <c r="B905" s="4"/>
      <c r="C905" s="250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>
      <c r="A906" s="4"/>
      <c r="B906" s="4"/>
      <c r="C906" s="250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>
      <c r="A907" s="4"/>
      <c r="B907" s="4"/>
      <c r="C907" s="250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>
      <c r="A908" s="4"/>
      <c r="B908" s="4"/>
      <c r="C908" s="250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>
      <c r="A909" s="4"/>
      <c r="B909" s="4"/>
      <c r="C909" s="250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>
      <c r="A910" s="4"/>
      <c r="B910" s="4"/>
      <c r="C910" s="250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>
      <c r="A911" s="4"/>
      <c r="B911" s="4"/>
      <c r="C911" s="250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>
      <c r="A912" s="4"/>
      <c r="B912" s="4"/>
      <c r="C912" s="250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>
      <c r="A913" s="4"/>
      <c r="B913" s="4"/>
      <c r="C913" s="250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>
      <c r="A914" s="4"/>
      <c r="B914" s="4"/>
      <c r="C914" s="250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>
      <c r="A915" s="4"/>
      <c r="B915" s="4"/>
      <c r="C915" s="250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>
      <c r="A916" s="4"/>
      <c r="B916" s="4"/>
      <c r="C916" s="250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>
      <c r="A917" s="4"/>
      <c r="B917" s="4"/>
      <c r="C917" s="250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>
      <c r="A918" s="4"/>
      <c r="B918" s="4"/>
      <c r="C918" s="250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>
      <c r="A919" s="4"/>
      <c r="B919" s="4"/>
      <c r="C919" s="250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>
      <c r="A920" s="4"/>
      <c r="B920" s="4"/>
      <c r="C920" s="250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>
      <c r="A921" s="4"/>
      <c r="B921" s="4"/>
      <c r="C921" s="250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>
      <c r="A922" s="4"/>
      <c r="B922" s="4"/>
      <c r="C922" s="250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>
      <c r="A923" s="4"/>
      <c r="B923" s="4"/>
      <c r="C923" s="250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>
      <c r="A924" s="4"/>
      <c r="B924" s="4"/>
      <c r="C924" s="250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>
      <c r="A925" s="4"/>
      <c r="B925" s="4"/>
      <c r="C925" s="250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>
      <c r="A926" s="4"/>
      <c r="B926" s="4"/>
      <c r="C926" s="250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>
      <c r="A927" s="4"/>
      <c r="B927" s="4"/>
      <c r="C927" s="250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>
      <c r="A928" s="4"/>
      <c r="B928" s="4"/>
      <c r="C928" s="250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>
      <c r="A929" s="4"/>
      <c r="B929" s="4"/>
      <c r="C929" s="250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>
      <c r="A930" s="4"/>
      <c r="B930" s="4"/>
      <c r="C930" s="250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>
      <c r="A931" s="4"/>
      <c r="B931" s="4"/>
      <c r="C931" s="250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>
      <c r="A932" s="4"/>
      <c r="B932" s="4"/>
      <c r="C932" s="250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>
      <c r="A933" s="4"/>
      <c r="B933" s="4"/>
      <c r="C933" s="250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>
      <c r="A934" s="4"/>
      <c r="B934" s="4"/>
      <c r="C934" s="250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>
      <c r="A935" s="4"/>
      <c r="B935" s="4"/>
      <c r="C935" s="250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>
      <c r="A936" s="4"/>
      <c r="B936" s="4"/>
      <c r="C936" s="250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>
      <c r="A937" s="4"/>
      <c r="B937" s="4"/>
      <c r="C937" s="250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>
      <c r="A938" s="4"/>
      <c r="B938" s="4"/>
      <c r="C938" s="250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>
      <c r="A939" s="4"/>
      <c r="B939" s="4"/>
      <c r="C939" s="250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>
      <c r="A940" s="4"/>
      <c r="B940" s="4"/>
      <c r="C940" s="250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>
      <c r="A941" s="4"/>
      <c r="B941" s="4"/>
      <c r="C941" s="250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>
      <c r="A942" s="4"/>
      <c r="B942" s="4"/>
      <c r="C942" s="250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>
      <c r="A943" s="4"/>
      <c r="B943" s="4"/>
      <c r="C943" s="250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>
      <c r="A944" s="4"/>
      <c r="B944" s="4"/>
      <c r="C944" s="250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>
      <c r="A945" s="4"/>
      <c r="B945" s="4"/>
      <c r="C945" s="250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>
      <c r="A946" s="4"/>
      <c r="B946" s="4"/>
      <c r="C946" s="250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>
      <c r="A947" s="4"/>
      <c r="B947" s="4"/>
      <c r="C947" s="250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>
      <c r="A948" s="4"/>
      <c r="B948" s="4"/>
      <c r="C948" s="250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>
      <c r="A949" s="4"/>
      <c r="B949" s="4"/>
      <c r="C949" s="250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>
      <c r="A950" s="4"/>
      <c r="B950" s="4"/>
      <c r="C950" s="250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>
      <c r="A951" s="4"/>
      <c r="B951" s="4"/>
      <c r="C951" s="250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>
      <c r="A952" s="4"/>
      <c r="B952" s="4"/>
      <c r="C952" s="250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>
      <c r="A953" s="4"/>
      <c r="B953" s="4"/>
      <c r="C953" s="250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>
      <c r="A954" s="4"/>
      <c r="B954" s="4"/>
      <c r="C954" s="250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>
      <c r="A955" s="4"/>
      <c r="B955" s="4"/>
      <c r="C955" s="250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>
      <c r="A956" s="4"/>
      <c r="B956" s="4"/>
      <c r="C956" s="250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>
      <c r="A957" s="4"/>
      <c r="B957" s="4"/>
      <c r="C957" s="250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>
      <c r="A958" s="4"/>
      <c r="B958" s="4"/>
      <c r="C958" s="250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>
      <c r="A959" s="4"/>
      <c r="B959" s="4"/>
      <c r="C959" s="250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>
      <c r="A960" s="4"/>
      <c r="B960" s="4"/>
      <c r="C960" s="250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>
      <c r="A961" s="4"/>
      <c r="B961" s="4"/>
      <c r="C961" s="250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>
      <c r="A962" s="4"/>
      <c r="B962" s="4"/>
      <c r="C962" s="250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>
      <c r="A963" s="4"/>
      <c r="B963" s="4"/>
      <c r="C963" s="250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>
      <c r="A964" s="4"/>
      <c r="B964" s="4"/>
      <c r="C964" s="250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>
      <c r="A965" s="4"/>
      <c r="B965" s="4"/>
      <c r="C965" s="250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>
      <c r="A966" s="4"/>
      <c r="B966" s="4"/>
      <c r="C966" s="250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>
      <c r="A967" s="4"/>
      <c r="B967" s="4"/>
      <c r="C967" s="250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>
      <c r="A968" s="4"/>
      <c r="B968" s="4"/>
      <c r="C968" s="250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>
      <c r="A969" s="4"/>
      <c r="B969" s="4"/>
      <c r="C969" s="250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>
      <c r="A970" s="4"/>
      <c r="B970" s="4"/>
      <c r="C970" s="250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>
      <c r="A971" s="4"/>
      <c r="B971" s="4"/>
      <c r="C971" s="250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>
      <c r="A972" s="4"/>
      <c r="B972" s="4"/>
      <c r="C972" s="250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>
      <c r="A973" s="4"/>
      <c r="B973" s="4"/>
      <c r="C973" s="250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>
      <c r="A974" s="4"/>
      <c r="B974" s="4"/>
      <c r="C974" s="250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>
      <c r="A975" s="4"/>
      <c r="B975" s="4"/>
      <c r="C975" s="250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>
      <c r="A976" s="4"/>
      <c r="B976" s="4"/>
      <c r="C976" s="250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>
      <c r="A977" s="4"/>
      <c r="B977" s="4"/>
      <c r="C977" s="250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>
      <c r="A978" s="4"/>
      <c r="B978" s="4"/>
      <c r="C978" s="250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>
      <c r="A979" s="4"/>
      <c r="B979" s="4"/>
      <c r="C979" s="250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>
      <c r="A980" s="4"/>
      <c r="B980" s="4"/>
      <c r="C980" s="250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>
      <c r="A981" s="4"/>
      <c r="B981" s="4"/>
      <c r="C981" s="250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>
      <c r="A982" s="4"/>
      <c r="B982" s="4"/>
      <c r="C982" s="250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>
      <c r="A983" s="4"/>
      <c r="B983" s="4"/>
      <c r="C983" s="250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>
      <c r="A984" s="4"/>
      <c r="B984" s="4"/>
      <c r="C984" s="250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>
      <c r="A985" s="4"/>
      <c r="B985" s="4"/>
      <c r="C985" s="250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>
      <c r="A986" s="4"/>
      <c r="B986" s="4"/>
      <c r="C986" s="250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>
      <c r="A987" s="4"/>
      <c r="B987" s="4"/>
      <c r="C987" s="250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>
      <c r="A988" s="4"/>
      <c r="B988" s="4"/>
      <c r="C988" s="250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>
      <c r="A989" s="4"/>
      <c r="B989" s="4"/>
      <c r="C989" s="250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>
      <c r="A990" s="4"/>
      <c r="B990" s="4"/>
      <c r="C990" s="250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>
      <c r="A991" s="4"/>
      <c r="B991" s="4"/>
      <c r="C991" s="250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>
      <c r="A992" s="4"/>
      <c r="B992" s="4"/>
      <c r="C992" s="250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>
      <c r="A993" s="4"/>
      <c r="B993" s="4"/>
      <c r="C993" s="250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>
      <c r="A994" s="4"/>
      <c r="B994" s="4"/>
      <c r="C994" s="250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>
      <c r="A995" s="4"/>
      <c r="B995" s="4"/>
      <c r="C995" s="250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>
      <c r="A996" s="4"/>
      <c r="B996" s="4"/>
      <c r="C996" s="250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>
      <c r="A997" s="4"/>
      <c r="B997" s="4"/>
      <c r="C997" s="250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>
      <c r="A998" s="4"/>
      <c r="B998" s="4"/>
      <c r="C998" s="250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>
      <c r="A999" s="4"/>
      <c r="B999" s="4"/>
      <c r="C999" s="250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>
      <c r="A1000" s="4"/>
      <c r="B1000" s="4"/>
      <c r="C1000" s="250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5.88"/>
    <col customWidth="1" min="2" max="2" width="21.25"/>
    <col customWidth="1" min="3" max="3" width="17.63"/>
    <col customWidth="1" min="4" max="4" width="35.5"/>
  </cols>
  <sheetData>
    <row r="1">
      <c r="A1" s="13" t="s">
        <v>401</v>
      </c>
      <c r="B1" s="13" t="s">
        <v>402</v>
      </c>
      <c r="C1" s="13" t="s">
        <v>403</v>
      </c>
      <c r="D1" s="13" t="s">
        <v>404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251" t="s">
        <v>405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</row>
    <row r="3">
      <c r="A3" s="253" t="s">
        <v>406</v>
      </c>
      <c r="B3" s="254"/>
      <c r="C3" s="254" t="s">
        <v>407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</row>
    <row r="4">
      <c r="A4" s="253" t="s">
        <v>408</v>
      </c>
      <c r="B4" s="254"/>
      <c r="C4" s="254" t="s">
        <v>407</v>
      </c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</row>
    <row r="5">
      <c r="A5" s="253" t="s">
        <v>409</v>
      </c>
      <c r="B5" s="254"/>
      <c r="C5" s="254" t="s">
        <v>407</v>
      </c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</row>
    <row r="6">
      <c r="A6" s="251" t="s">
        <v>410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</row>
    <row r="7">
      <c r="A7" s="174" t="s">
        <v>411</v>
      </c>
      <c r="B7" s="4"/>
      <c r="C7" s="1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253" t="s">
        <v>412</v>
      </c>
      <c r="B8" s="254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</row>
    <row r="9">
      <c r="A9" s="253" t="s">
        <v>413</v>
      </c>
      <c r="B9" s="254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</row>
    <row r="10">
      <c r="A10" s="253" t="s">
        <v>414</v>
      </c>
      <c r="B10" s="254"/>
      <c r="C10" s="254" t="s">
        <v>415</v>
      </c>
      <c r="D10" s="254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</row>
    <row r="11">
      <c r="A11" s="174" t="s">
        <v>416</v>
      </c>
      <c r="B11" s="4"/>
      <c r="C11" s="13" t="s">
        <v>417</v>
      </c>
      <c r="D11" s="13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74" t="s">
        <v>418</v>
      </c>
      <c r="B12" s="4"/>
      <c r="C12" s="13" t="s">
        <v>417</v>
      </c>
      <c r="D12" s="13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74" t="s">
        <v>419</v>
      </c>
      <c r="B13" s="4"/>
      <c r="C13" s="13" t="s">
        <v>420</v>
      </c>
      <c r="D13" s="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251" t="s">
        <v>375</v>
      </c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>
      <c r="A15" s="174" t="s">
        <v>421</v>
      </c>
      <c r="B15" s="4"/>
      <c r="C15" s="256">
        <v>0.3333333333333333</v>
      </c>
      <c r="D15" s="13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74" t="s">
        <v>422</v>
      </c>
      <c r="B16" s="4"/>
      <c r="C16" s="256">
        <v>0.3125</v>
      </c>
      <c r="D16" s="1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74" t="s">
        <v>423</v>
      </c>
      <c r="B17" s="254"/>
      <c r="C17" s="13" t="s">
        <v>424</v>
      </c>
      <c r="D17" s="1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74" t="s">
        <v>425</v>
      </c>
      <c r="B18" s="4"/>
      <c r="C18" s="13" t="s">
        <v>426</v>
      </c>
      <c r="D18" s="13" t="s">
        <v>427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74" t="s">
        <v>428</v>
      </c>
      <c r="B19" s="254"/>
      <c r="C19" s="13" t="s">
        <v>426</v>
      </c>
      <c r="D19" s="13" t="s">
        <v>427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74" t="s">
        <v>428</v>
      </c>
      <c r="B20" s="254"/>
      <c r="C20" s="13" t="s">
        <v>426</v>
      </c>
      <c r="D20" s="13" t="s">
        <v>427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174" t="s">
        <v>429</v>
      </c>
      <c r="B21" s="254"/>
      <c r="C21" s="256">
        <v>0.4583333333333333</v>
      </c>
      <c r="D21" s="13" t="s">
        <v>430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174" t="s">
        <v>431</v>
      </c>
      <c r="B22" s="4"/>
      <c r="C22" s="13" t="s">
        <v>432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174" t="s">
        <v>433</v>
      </c>
      <c r="B23" s="4"/>
      <c r="C23" s="13" t="s">
        <v>407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174" t="s">
        <v>434</v>
      </c>
      <c r="B24" s="254"/>
      <c r="C24" s="13" t="s">
        <v>435</v>
      </c>
      <c r="D24" s="13" t="s">
        <v>436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174" t="s">
        <v>434</v>
      </c>
      <c r="B25" s="254"/>
      <c r="C25" s="13" t="s">
        <v>435</v>
      </c>
      <c r="D25" s="13" t="s">
        <v>436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174" t="s">
        <v>434</v>
      </c>
      <c r="B26" s="4"/>
      <c r="C26" s="13" t="s">
        <v>437</v>
      </c>
      <c r="D26" s="13" t="s">
        <v>436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174" t="s">
        <v>434</v>
      </c>
      <c r="B27" s="4"/>
      <c r="C27" s="13" t="s">
        <v>437</v>
      </c>
      <c r="D27" s="13" t="s">
        <v>436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174" t="s">
        <v>434</v>
      </c>
      <c r="B28" s="4"/>
      <c r="C28" s="13" t="s">
        <v>437</v>
      </c>
      <c r="D28" s="13" t="s">
        <v>436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174" t="s">
        <v>438</v>
      </c>
      <c r="B29" s="254"/>
      <c r="C29" s="256">
        <v>0.6666666666666666</v>
      </c>
      <c r="D29" s="1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257" t="s">
        <v>439</v>
      </c>
      <c r="B30" s="258"/>
      <c r="C30" s="256"/>
      <c r="D30" s="1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174" t="s">
        <v>440</v>
      </c>
      <c r="B31" s="254"/>
      <c r="C31" s="13" t="s">
        <v>441</v>
      </c>
      <c r="D31" s="13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251" t="s">
        <v>374</v>
      </c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</row>
    <row r="33">
      <c r="A33" s="174" t="s">
        <v>442</v>
      </c>
      <c r="B33" s="4"/>
      <c r="C33" s="175">
        <v>44898.0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174" t="s">
        <v>443</v>
      </c>
      <c r="B34" s="4"/>
      <c r="C34" s="13" t="s">
        <v>444</v>
      </c>
      <c r="D34" s="13" t="s">
        <v>445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174" t="s">
        <v>443</v>
      </c>
      <c r="B35" s="4"/>
      <c r="C35" s="13" t="s">
        <v>444</v>
      </c>
      <c r="D35" s="13" t="s">
        <v>445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174" t="s">
        <v>443</v>
      </c>
      <c r="B36" s="254"/>
      <c r="C36" s="13" t="s">
        <v>444</v>
      </c>
      <c r="D36" s="13" t="s">
        <v>445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174" t="s">
        <v>446</v>
      </c>
      <c r="B37" s="4"/>
      <c r="C37" s="256">
        <v>0.5416666666666666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174" t="s">
        <v>447</v>
      </c>
      <c r="B38" s="254"/>
      <c r="C38" s="259">
        <v>0.041666666666666664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174" t="s">
        <v>448</v>
      </c>
      <c r="B39" s="4"/>
      <c r="C39" s="175">
        <v>44896.0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174" t="s">
        <v>448</v>
      </c>
      <c r="B40" s="4"/>
      <c r="C40" s="175">
        <v>44896.0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174" t="s">
        <v>449</v>
      </c>
      <c r="B41" s="4"/>
      <c r="C41" s="256">
        <v>0.5833333333333334</v>
      </c>
      <c r="D41" s="11" t="s">
        <v>450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260" t="s">
        <v>451</v>
      </c>
      <c r="B42" s="254"/>
      <c r="C42" s="256">
        <v>0.6666666666666666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174" t="s">
        <v>452</v>
      </c>
      <c r="B43" s="4"/>
      <c r="C43" s="175">
        <v>44691.0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174" t="s">
        <v>453</v>
      </c>
      <c r="B44" s="4"/>
      <c r="C44" s="13" t="s">
        <v>454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174" t="s">
        <v>453</v>
      </c>
      <c r="B45" s="254"/>
      <c r="C45" s="175">
        <v>44687.0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174" t="s">
        <v>455</v>
      </c>
      <c r="B46" s="4"/>
      <c r="C46" s="13" t="s">
        <v>456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174" t="s">
        <v>455</v>
      </c>
      <c r="B47" s="254"/>
      <c r="C47" s="13" t="s">
        <v>456</v>
      </c>
      <c r="D47" s="13" t="s">
        <v>457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174" t="s">
        <v>458</v>
      </c>
      <c r="B48" s="254"/>
      <c r="C48" s="256">
        <v>0.875</v>
      </c>
      <c r="D48" s="1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174" t="s">
        <v>459</v>
      </c>
      <c r="B49" s="254"/>
      <c r="C49" s="13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174" t="s">
        <v>460</v>
      </c>
      <c r="B50" s="4"/>
      <c r="C50" s="13" t="s">
        <v>461</v>
      </c>
      <c r="D50" s="11" t="s">
        <v>462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251" t="s">
        <v>463</v>
      </c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</row>
    <row r="52">
      <c r="A52" s="174" t="s">
        <v>464</v>
      </c>
      <c r="B52" s="261"/>
      <c r="C52" s="13" t="s">
        <v>465</v>
      </c>
      <c r="D52" s="13" t="s">
        <v>466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174" t="s">
        <v>464</v>
      </c>
      <c r="B53" s="254"/>
      <c r="C53" s="13" t="s">
        <v>465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174" t="s">
        <v>464</v>
      </c>
      <c r="B54" s="4"/>
      <c r="C54" s="13" t="s">
        <v>465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174" t="s">
        <v>464</v>
      </c>
      <c r="B55" s="4"/>
      <c r="C55" s="13" t="s">
        <v>465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174" t="s">
        <v>467</v>
      </c>
      <c r="B56" s="4"/>
      <c r="C56" s="13" t="s">
        <v>468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174" t="s">
        <v>428</v>
      </c>
      <c r="B57" s="4"/>
      <c r="C57" s="13" t="s">
        <v>468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174" t="s">
        <v>428</v>
      </c>
      <c r="B58" s="261"/>
      <c r="C58" s="13" t="s">
        <v>468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174" t="s">
        <v>469</v>
      </c>
      <c r="B59" s="4"/>
      <c r="C59" s="259">
        <v>0.20833333333333334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174" t="s">
        <v>469</v>
      </c>
      <c r="B60" s="254"/>
      <c r="C60" s="259">
        <v>0.20833333333333334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</sheetData>
  <printOptions gridLines="1" horizontalCentered="1"/>
  <pageMargins bottom="0.75" footer="0.0" header="0.0" left="0.7" right="0.7" top="0.75"/>
  <pageSetup cellComments="atEnd" orientation="portrait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21.63"/>
    <col customWidth="1" min="2" max="2" width="14.0"/>
    <col customWidth="1" min="3" max="3" width="10.5"/>
    <col customWidth="1" min="4" max="4" width="16.0"/>
    <col customWidth="1" min="5" max="5" width="33.0"/>
    <col customWidth="1" min="6" max="6" width="36.75"/>
    <col customWidth="1" min="7" max="7" width="21.63"/>
    <col customWidth="1" min="10" max="10" width="25.25"/>
    <col customWidth="1" min="11" max="11" width="29.88"/>
  </cols>
  <sheetData>
    <row r="1">
      <c r="A1" s="5" t="s">
        <v>470</v>
      </c>
      <c r="B1" s="5"/>
      <c r="C1" s="5"/>
      <c r="D1" s="5"/>
      <c r="E1" s="5"/>
      <c r="F1" s="5"/>
      <c r="G1" s="4"/>
      <c r="H1" s="4"/>
      <c r="I1" s="4"/>
      <c r="J1" s="5" t="s">
        <v>471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>
      <c r="A2" s="262" t="s">
        <v>472</v>
      </c>
      <c r="B2" s="262" t="s">
        <v>234</v>
      </c>
      <c r="C2" s="5" t="s">
        <v>473</v>
      </c>
      <c r="D2" s="5" t="s">
        <v>474</v>
      </c>
      <c r="E2" s="5" t="s">
        <v>475</v>
      </c>
      <c r="F2" s="5" t="s">
        <v>476</v>
      </c>
      <c r="G2" s="5" t="s">
        <v>477</v>
      </c>
      <c r="H2" s="5" t="s">
        <v>478</v>
      </c>
      <c r="I2" s="4"/>
      <c r="J2" s="4"/>
      <c r="K2" s="263" t="s">
        <v>479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>
      <c r="A3" s="264" t="s">
        <v>480</v>
      </c>
      <c r="B3" s="264"/>
      <c r="C3" s="13" t="b">
        <v>0</v>
      </c>
      <c r="D3" s="13"/>
      <c r="E3" s="84"/>
      <c r="F3" s="265"/>
      <c r="G3" s="4"/>
      <c r="H3" s="4"/>
      <c r="I3" s="4"/>
      <c r="J3" s="4"/>
      <c r="K3" s="13" t="s">
        <v>481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>
      <c r="A4" s="264" t="s">
        <v>482</v>
      </c>
      <c r="B4" s="264"/>
      <c r="C4" s="13" t="b">
        <v>0</v>
      </c>
      <c r="D4" s="13"/>
      <c r="E4" s="266"/>
      <c r="F4" s="267"/>
      <c r="G4" s="4"/>
      <c r="H4" s="4"/>
      <c r="I4" s="4"/>
      <c r="J4" s="4"/>
      <c r="K4" s="13" t="s">
        <v>483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>
      <c r="A5" s="264" t="s">
        <v>484</v>
      </c>
      <c r="B5" s="264"/>
      <c r="C5" s="13" t="b">
        <v>0</v>
      </c>
      <c r="D5" s="4"/>
      <c r="E5" s="84"/>
      <c r="F5" s="84"/>
      <c r="G5" s="4"/>
      <c r="H5" s="4"/>
      <c r="I5" s="4"/>
      <c r="J5" s="4"/>
      <c r="K5" s="13" t="s">
        <v>485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>
      <c r="A6" s="264" t="s">
        <v>486</v>
      </c>
      <c r="B6" s="268"/>
      <c r="C6" s="13" t="b">
        <v>0</v>
      </c>
      <c r="D6" s="13"/>
      <c r="E6" s="265"/>
      <c r="F6" s="84"/>
      <c r="G6" s="4"/>
      <c r="H6" s="4"/>
      <c r="I6" s="4"/>
      <c r="J6" s="4"/>
      <c r="K6" s="13" t="s">
        <v>487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>
      <c r="A7" s="264" t="s">
        <v>488</v>
      </c>
      <c r="B7" s="177"/>
      <c r="C7" s="13" t="b">
        <v>0</v>
      </c>
      <c r="D7" s="4"/>
      <c r="E7" s="269"/>
      <c r="F7" s="267"/>
      <c r="G7" s="4"/>
      <c r="H7" s="4"/>
      <c r="I7" s="4"/>
      <c r="J7" s="4"/>
      <c r="K7" s="223" t="s">
        <v>489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>
      <c r="A8" s="264" t="s">
        <v>490</v>
      </c>
      <c r="B8" s="264"/>
      <c r="C8" s="13" t="b">
        <v>0</v>
      </c>
      <c r="D8" s="4"/>
      <c r="E8" s="267"/>
      <c r="F8" s="267"/>
      <c r="G8" s="4"/>
      <c r="H8" s="4"/>
      <c r="I8" s="4"/>
      <c r="J8" s="4"/>
      <c r="K8" s="13" t="s">
        <v>491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>
      <c r="A9" s="264" t="s">
        <v>492</v>
      </c>
      <c r="B9" s="264"/>
      <c r="C9" s="13" t="b">
        <v>0</v>
      </c>
      <c r="D9" s="4"/>
      <c r="E9" s="265"/>
      <c r="F9" s="266"/>
      <c r="G9" s="4"/>
      <c r="H9" s="4"/>
      <c r="I9" s="4"/>
      <c r="J9" s="4"/>
      <c r="K9" s="223" t="s">
        <v>493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>
      <c r="A10" s="264" t="s">
        <v>494</v>
      </c>
      <c r="B10" s="264"/>
      <c r="C10" s="13" t="b">
        <v>0</v>
      </c>
      <c r="D10" s="4"/>
      <c r="E10" s="265"/>
      <c r="F10" s="270"/>
      <c r="G10" s="4"/>
      <c r="H10" s="4"/>
      <c r="I10" s="4"/>
      <c r="J10" s="4"/>
      <c r="K10" s="13" t="s">
        <v>495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>
      <c r="A11" s="264" t="s">
        <v>496</v>
      </c>
      <c r="B11" s="13"/>
      <c r="C11" s="13" t="b">
        <v>0</v>
      </c>
      <c r="D11" s="4"/>
      <c r="E11" s="265"/>
      <c r="F11" s="270"/>
      <c r="G11" s="4"/>
      <c r="H11" s="4"/>
      <c r="I11" s="4"/>
      <c r="J11" s="4"/>
      <c r="K11" s="13" t="s">
        <v>495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>
      <c r="A12" s="264" t="s">
        <v>497</v>
      </c>
      <c r="B12" s="13"/>
      <c r="C12" s="13" t="b">
        <v>0</v>
      </c>
      <c r="D12" s="4"/>
      <c r="E12" s="271"/>
      <c r="F12" s="270"/>
      <c r="G12" s="4"/>
      <c r="H12" s="4"/>
      <c r="I12" s="4"/>
      <c r="J12" s="4"/>
      <c r="K12" s="223" t="s">
        <v>498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>
      <c r="A13" s="264" t="s">
        <v>499</v>
      </c>
      <c r="B13" s="264"/>
      <c r="C13" s="13" t="b">
        <v>0</v>
      </c>
      <c r="D13" s="4"/>
      <c r="E13" s="265"/>
      <c r="F13" s="267"/>
      <c r="G13" s="4"/>
      <c r="H13" s="4"/>
      <c r="I13" s="4"/>
      <c r="J13" s="4"/>
      <c r="K13" s="13" t="s">
        <v>500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>
      <c r="A14" s="264" t="s">
        <v>501</v>
      </c>
      <c r="B14" s="264"/>
      <c r="C14" s="13" t="b">
        <v>0</v>
      </c>
      <c r="D14" s="4"/>
      <c r="E14" s="265"/>
      <c r="F14" s="267"/>
      <c r="G14" s="4"/>
      <c r="H14" s="4"/>
      <c r="I14" s="4"/>
      <c r="J14" s="4"/>
      <c r="K14" s="1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>
      <c r="A15" s="264" t="s">
        <v>501</v>
      </c>
      <c r="B15" s="264"/>
      <c r="C15" s="13" t="b">
        <v>0</v>
      </c>
      <c r="D15" s="4"/>
      <c r="E15" s="267"/>
      <c r="F15" s="267"/>
      <c r="G15" s="4"/>
      <c r="H15" s="4"/>
      <c r="I15" s="4"/>
      <c r="J15" s="4"/>
      <c r="K15" s="1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>
      <c r="A16" s="264" t="s">
        <v>501</v>
      </c>
      <c r="B16" s="264"/>
      <c r="C16" s="13" t="b">
        <v>0</v>
      </c>
      <c r="D16" s="4"/>
      <c r="E16" s="84"/>
      <c r="F16" s="265"/>
      <c r="G16" s="4"/>
      <c r="H16" s="4"/>
      <c r="I16" s="4"/>
      <c r="J16" s="4"/>
      <c r="K16" s="13" t="s">
        <v>502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>
      <c r="A17" s="264" t="s">
        <v>503</v>
      </c>
      <c r="B17" s="264"/>
      <c r="C17" s="13" t="b">
        <v>0</v>
      </c>
      <c r="D17" s="4"/>
      <c r="E17" s="265"/>
      <c r="F17" s="267"/>
      <c r="G17" s="4"/>
      <c r="H17" s="4"/>
      <c r="I17" s="4"/>
      <c r="J17" s="4"/>
      <c r="K17" s="13" t="s">
        <v>504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>
      <c r="A18" s="264" t="s">
        <v>503</v>
      </c>
      <c r="B18" s="264"/>
      <c r="C18" s="13" t="b">
        <v>0</v>
      </c>
      <c r="D18" s="4"/>
      <c r="E18" s="266"/>
      <c r="F18" s="267"/>
      <c r="G18" s="4"/>
      <c r="H18" s="4"/>
      <c r="I18" s="4"/>
      <c r="J18" s="4"/>
      <c r="K18" s="13" t="s">
        <v>505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>
      <c r="A19" s="264" t="s">
        <v>506</v>
      </c>
      <c r="B19" s="264"/>
      <c r="C19" s="13" t="b">
        <v>0</v>
      </c>
      <c r="D19" s="4"/>
      <c r="E19" s="265"/>
      <c r="F19" s="267"/>
      <c r="G19" s="4"/>
      <c r="H19" s="4"/>
      <c r="I19" s="4"/>
      <c r="J19" s="4"/>
      <c r="K19" s="13" t="s">
        <v>507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>
      <c r="A20" s="264" t="s">
        <v>506</v>
      </c>
      <c r="B20" s="264"/>
      <c r="C20" s="13" t="b">
        <v>0</v>
      </c>
      <c r="D20" s="4"/>
      <c r="E20" s="265"/>
      <c r="F20" s="272"/>
      <c r="G20" s="4"/>
      <c r="H20" s="4"/>
      <c r="I20" s="4"/>
      <c r="J20" s="4"/>
      <c r="K20" s="273" t="s">
        <v>508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>
      <c r="A21" s="264" t="s">
        <v>509</v>
      </c>
      <c r="B21" s="274"/>
      <c r="C21" s="13" t="b">
        <v>0</v>
      </c>
      <c r="D21" s="159"/>
      <c r="E21" s="275"/>
      <c r="F21" s="275"/>
      <c r="G21" s="4"/>
      <c r="H21" s="4"/>
      <c r="I21" s="4"/>
      <c r="J21" s="4"/>
      <c r="K21" s="13" t="s">
        <v>510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>
      <c r="A22" s="264" t="s">
        <v>511</v>
      </c>
      <c r="B22" s="264"/>
      <c r="C22" s="13" t="b">
        <v>0</v>
      </c>
      <c r="D22" s="13"/>
      <c r="E22" s="265"/>
      <c r="F22" s="265"/>
      <c r="G22" s="4"/>
      <c r="H22" s="4"/>
      <c r="I22" s="4"/>
      <c r="J22" s="4"/>
      <c r="K22" s="13" t="s">
        <v>512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>
      <c r="A23" s="264" t="s">
        <v>513</v>
      </c>
      <c r="B23" s="4"/>
      <c r="C23" s="13" t="b">
        <v>0</v>
      </c>
      <c r="D23" s="13"/>
      <c r="E23" s="84"/>
      <c r="F23" s="26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>
      <c r="A24" s="264" t="s">
        <v>513</v>
      </c>
      <c r="B24" s="177"/>
      <c r="C24" s="13" t="b">
        <v>0</v>
      </c>
      <c r="D24" s="13"/>
      <c r="E24" s="269"/>
      <c r="F24" s="26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>
      <c r="A25" s="264" t="s">
        <v>513</v>
      </c>
      <c r="B25" s="274"/>
      <c r="C25" s="13" t="b">
        <v>0</v>
      </c>
      <c r="D25" s="13"/>
      <c r="E25" s="275"/>
      <c r="F25" s="265"/>
      <c r="G25" s="4"/>
      <c r="H25" s="4"/>
      <c r="I25" s="4"/>
      <c r="J25" s="4"/>
      <c r="K25" s="1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>
      <c r="A26" s="264" t="s">
        <v>514</v>
      </c>
      <c r="B26" s="264"/>
      <c r="C26" s="13" t="b">
        <v>0</v>
      </c>
      <c r="D26" s="13"/>
      <c r="E26" s="265"/>
      <c r="F26" s="265"/>
      <c r="G26" s="4"/>
      <c r="H26" s="4"/>
      <c r="I26" s="4"/>
      <c r="J26" s="4"/>
      <c r="K26" s="13" t="s">
        <v>515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>
      <c r="A27" s="264" t="s">
        <v>514</v>
      </c>
      <c r="B27" s="264"/>
      <c r="C27" s="13" t="b">
        <v>0</v>
      </c>
      <c r="D27" s="13"/>
      <c r="E27" s="265"/>
      <c r="F27" s="265"/>
      <c r="G27" s="4"/>
      <c r="H27" s="4"/>
      <c r="I27" s="4"/>
      <c r="J27" s="4"/>
      <c r="K27" s="13" t="s">
        <v>516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>
      <c r="A28" s="264" t="s">
        <v>514</v>
      </c>
      <c r="B28" s="264"/>
      <c r="C28" s="13" t="b">
        <v>0</v>
      </c>
      <c r="D28" s="13"/>
      <c r="E28" s="265"/>
      <c r="F28" s="265"/>
      <c r="G28" s="4"/>
      <c r="H28" s="4"/>
      <c r="I28" s="4"/>
      <c r="J28" s="4"/>
      <c r="K28" s="13" t="s">
        <v>517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>
      <c r="A29" s="264" t="s">
        <v>514</v>
      </c>
      <c r="B29" s="264"/>
      <c r="C29" s="13" t="b">
        <v>0</v>
      </c>
      <c r="D29" s="13"/>
      <c r="E29" s="84"/>
      <c r="F29" s="265"/>
      <c r="G29" s="4"/>
      <c r="H29" s="4"/>
      <c r="I29" s="4"/>
      <c r="J29" s="4"/>
      <c r="K29" s="1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>
      <c r="A30" s="264" t="s">
        <v>514</v>
      </c>
      <c r="B30" s="264"/>
      <c r="C30" s="13" t="b">
        <v>0</v>
      </c>
      <c r="D30" s="13"/>
      <c r="E30" s="4"/>
      <c r="F30" s="4"/>
      <c r="G30" s="4"/>
      <c r="H30" s="4"/>
      <c r="I30" s="4"/>
      <c r="J30" s="4"/>
      <c r="K30" s="1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>
      <c r="A31" s="4"/>
      <c r="B31" s="4"/>
      <c r="C31" s="13" t="b">
        <v>0</v>
      </c>
      <c r="D31" s="4"/>
      <c r="E31" s="4"/>
      <c r="F31" s="272"/>
      <c r="G31" s="4"/>
      <c r="H31" s="4"/>
      <c r="I31" s="4"/>
      <c r="J31" s="4"/>
      <c r="K31" s="13" t="s">
        <v>518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>
      <c r="A32" s="4"/>
      <c r="B32" s="4"/>
      <c r="C32" s="13" t="b">
        <v>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>
      <c r="A33" s="4"/>
      <c r="B33" s="4"/>
      <c r="C33" s="4" t="b">
        <v>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>
      <c r="A34" s="4"/>
      <c r="B34" s="4"/>
      <c r="C34" s="4" t="b">
        <v>0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>
      <c r="A35" s="4"/>
      <c r="B35" s="4"/>
      <c r="C35" s="4" t="b">
        <v>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</row>
  </sheetData>
  <printOptions gridLines="1" horizontalCentered="1"/>
  <pageMargins bottom="0.75" footer="0.0" header="0.0" left="0.7" right="0.7" top="0.75"/>
  <pageSetup cellComments="atEnd" orientation="portrait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</sheetPr>
  <sheetViews>
    <sheetView workbookViewId="0"/>
  </sheetViews>
  <sheetFormatPr customHeight="1" defaultColWidth="12.63" defaultRowHeight="15.75"/>
  <cols>
    <col customWidth="1" min="1" max="1" width="76.5"/>
  </cols>
  <sheetData>
    <row r="1">
      <c r="A1" s="13" t="s">
        <v>519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3" t="s">
        <v>520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3" t="s">
        <v>521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3" t="s">
        <v>522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3" t="s">
        <v>523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3" t="s">
        <v>524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3" t="s">
        <v>525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3" t="s">
        <v>526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3" t="s">
        <v>527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3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3" t="s">
        <v>528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3" t="s">
        <v>529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3" t="s">
        <v>530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3" t="s">
        <v>531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13" t="s">
        <v>532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13" t="s">
        <v>533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13" t="s">
        <v>534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13" t="s">
        <v>535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13" t="s">
        <v>536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13" t="s">
        <v>537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258" t="s">
        <v>538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13" t="s">
        <v>539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13" t="s">
        <v>540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13" t="s">
        <v>541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13" t="s">
        <v>542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13" t="s">
        <v>543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13" t="s">
        <v>544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13" t="s">
        <v>545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13" t="s">
        <v>546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13" t="s">
        <v>547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13" t="s">
        <v>548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13" t="s">
        <v>549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13" t="s">
        <v>550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13" t="s">
        <v>551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13" t="s">
        <v>552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5" t="s">
        <v>553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13" t="s">
        <v>554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13" t="s">
        <v>555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13" t="s">
        <v>556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15.38"/>
    <col customWidth="1" min="3" max="3" width="37.88"/>
    <col customWidth="1" min="4" max="4" width="48.88"/>
    <col customWidth="1" min="5" max="5" width="24.25"/>
  </cols>
  <sheetData>
    <row r="1">
      <c r="A1" s="10" t="s">
        <v>557</v>
      </c>
      <c r="B1" s="276" t="s">
        <v>558</v>
      </c>
      <c r="C1" s="10" t="s">
        <v>559</v>
      </c>
      <c r="D1" s="10" t="s">
        <v>560</v>
      </c>
      <c r="E1" s="27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>
      <c r="A2" s="173"/>
      <c r="B2" s="11" t="s">
        <v>407</v>
      </c>
      <c r="C2" s="11" t="s">
        <v>561</v>
      </c>
      <c r="D2" s="11"/>
      <c r="E2" s="27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>
      <c r="A3" s="10"/>
      <c r="B3" s="279">
        <v>0.5</v>
      </c>
      <c r="C3" s="11" t="s">
        <v>562</v>
      </c>
      <c r="D3" s="11"/>
      <c r="E3" s="27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>
      <c r="A4" s="10"/>
      <c r="B4" s="279">
        <v>0.5</v>
      </c>
      <c r="C4" s="11" t="s">
        <v>563</v>
      </c>
      <c r="D4" s="11"/>
      <c r="E4" s="27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>
      <c r="A5" s="10"/>
      <c r="B5" s="279" t="s">
        <v>444</v>
      </c>
      <c r="C5" s="11" t="s">
        <v>564</v>
      </c>
      <c r="D5" s="11" t="s">
        <v>565</v>
      </c>
      <c r="E5" s="27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>
      <c r="A6" s="10"/>
      <c r="B6" s="279">
        <v>0.5416666666666666</v>
      </c>
      <c r="C6" s="11" t="s">
        <v>566</v>
      </c>
      <c r="D6" s="11"/>
      <c r="E6" s="27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>
      <c r="A7" s="173"/>
      <c r="B7" s="279">
        <v>0.5</v>
      </c>
      <c r="C7" s="11" t="s">
        <v>567</v>
      </c>
      <c r="D7" s="11" t="s">
        <v>568</v>
      </c>
      <c r="E7" s="27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>
      <c r="A8" s="280"/>
      <c r="B8" s="279">
        <v>0.5833333333333334</v>
      </c>
      <c r="C8" s="11" t="s">
        <v>569</v>
      </c>
      <c r="D8" s="11"/>
      <c r="E8" s="27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>
      <c r="A9" s="280"/>
      <c r="B9" s="279">
        <v>0.625</v>
      </c>
      <c r="C9" s="11" t="s">
        <v>570</v>
      </c>
      <c r="D9" s="11"/>
      <c r="E9" s="27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>
      <c r="A10" s="280"/>
      <c r="B10" s="279">
        <v>0.625</v>
      </c>
      <c r="C10" s="11" t="s">
        <v>571</v>
      </c>
      <c r="D10" s="11"/>
      <c r="E10" s="27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>
      <c r="A11" s="280"/>
      <c r="B11" s="279">
        <v>0.625</v>
      </c>
      <c r="C11" s="11" t="s">
        <v>572</v>
      </c>
      <c r="D11" s="11"/>
      <c r="E11" s="27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>
      <c r="A12" s="280"/>
      <c r="B12" s="279">
        <v>0.6666666666666666</v>
      </c>
      <c r="C12" s="11" t="s">
        <v>573</v>
      </c>
      <c r="D12" s="11"/>
      <c r="E12" s="27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>
      <c r="A13" s="280"/>
      <c r="B13" s="279">
        <v>0.6666666666666666</v>
      </c>
      <c r="C13" s="11" t="s">
        <v>574</v>
      </c>
      <c r="D13" s="11" t="s">
        <v>50</v>
      </c>
      <c r="E13" s="27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>
      <c r="A14" s="280"/>
      <c r="B14" s="279">
        <v>0.6666666666666666</v>
      </c>
      <c r="C14" s="10" t="s">
        <v>575</v>
      </c>
      <c r="D14" s="11" t="s">
        <v>576</v>
      </c>
      <c r="E14" s="27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>
      <c r="A15" s="280"/>
      <c r="B15" s="279">
        <v>0.6666666666666666</v>
      </c>
      <c r="C15" s="11" t="s">
        <v>577</v>
      </c>
      <c r="D15" s="11" t="s">
        <v>578</v>
      </c>
      <c r="E15" s="27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>
      <c r="A16" s="280"/>
      <c r="B16" s="279">
        <v>0.6666666666666666</v>
      </c>
      <c r="C16" s="11" t="s">
        <v>579</v>
      </c>
      <c r="D16" s="11" t="s">
        <v>580</v>
      </c>
      <c r="E16" s="27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>
      <c r="A17" s="280"/>
      <c r="B17" s="279">
        <v>0.6875</v>
      </c>
      <c r="C17" s="11" t="s">
        <v>581</v>
      </c>
      <c r="D17" s="11" t="s">
        <v>582</v>
      </c>
      <c r="E17" s="27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>
      <c r="A18" s="280"/>
      <c r="B18" s="279">
        <v>0.1875</v>
      </c>
      <c r="C18" s="11" t="s">
        <v>583</v>
      </c>
      <c r="D18" s="11" t="s">
        <v>584</v>
      </c>
      <c r="E18" s="27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>
      <c r="A19" s="280"/>
      <c r="B19" s="279">
        <v>0.7083333333333334</v>
      </c>
      <c r="C19" s="11" t="s">
        <v>585</v>
      </c>
      <c r="D19" s="11" t="s">
        <v>586</v>
      </c>
      <c r="E19" s="28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>
      <c r="A20" s="280"/>
      <c r="B20" s="279">
        <v>0.21875</v>
      </c>
      <c r="C20" s="11" t="s">
        <v>587</v>
      </c>
      <c r="D20" s="11"/>
      <c r="E20" s="28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>
      <c r="A21" s="280"/>
      <c r="B21" s="279">
        <v>0.71875</v>
      </c>
      <c r="C21" s="11" t="s">
        <v>588</v>
      </c>
      <c r="D21" s="11" t="s">
        <v>589</v>
      </c>
      <c r="E21" s="27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>
      <c r="A22" s="280"/>
      <c r="B22" s="279">
        <v>0.7291666666666666</v>
      </c>
      <c r="C22" s="11" t="s">
        <v>590</v>
      </c>
      <c r="D22" s="11" t="s">
        <v>591</v>
      </c>
      <c r="E22" s="27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>
      <c r="A23" s="280"/>
      <c r="B23" s="279">
        <v>0.7395833333333334</v>
      </c>
      <c r="C23" s="11" t="s">
        <v>592</v>
      </c>
      <c r="D23" s="11" t="s">
        <v>593</v>
      </c>
      <c r="E23" s="14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>
      <c r="A24" s="282"/>
      <c r="B24" s="283">
        <v>0.7465277777777778</v>
      </c>
      <c r="C24" s="284" t="s">
        <v>594</v>
      </c>
      <c r="D24" s="284" t="s">
        <v>595</v>
      </c>
      <c r="E24" s="285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</row>
    <row r="25">
      <c r="A25" s="282"/>
      <c r="B25" s="283">
        <v>0.75</v>
      </c>
      <c r="C25" s="284" t="s">
        <v>596</v>
      </c>
      <c r="D25" s="284" t="s">
        <v>597</v>
      </c>
      <c r="E25" s="287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</row>
    <row r="26">
      <c r="A26" s="282"/>
      <c r="B26" s="283">
        <v>0.7534722222222222</v>
      </c>
      <c r="C26" s="284" t="s">
        <v>598</v>
      </c>
      <c r="D26" s="288" t="s">
        <v>599</v>
      </c>
      <c r="E26" s="287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</row>
    <row r="27">
      <c r="A27" s="280"/>
      <c r="B27" s="279">
        <v>0.7569444444444444</v>
      </c>
      <c r="C27" s="11" t="s">
        <v>600</v>
      </c>
      <c r="D27" s="11"/>
      <c r="E27" s="14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>
      <c r="A28" s="282"/>
      <c r="B28" s="283">
        <v>0.7708333333333334</v>
      </c>
      <c r="C28" s="284" t="s">
        <v>601</v>
      </c>
      <c r="D28" s="284" t="s">
        <v>602</v>
      </c>
      <c r="E28" s="287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</row>
    <row r="29">
      <c r="A29" s="282"/>
      <c r="B29" s="283">
        <v>0.2743055555555556</v>
      </c>
      <c r="C29" s="284" t="s">
        <v>603</v>
      </c>
      <c r="D29" s="284" t="s">
        <v>31</v>
      </c>
      <c r="E29" s="287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</row>
    <row r="30">
      <c r="A30" s="282"/>
      <c r="B30" s="283">
        <v>0.7881944444444444</v>
      </c>
      <c r="C30" s="284" t="s">
        <v>604</v>
      </c>
      <c r="D30" s="284" t="s">
        <v>605</v>
      </c>
      <c r="E30" s="285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</row>
    <row r="31">
      <c r="A31" s="289"/>
      <c r="B31" s="290" t="s">
        <v>606</v>
      </c>
      <c r="C31" s="291" t="s">
        <v>607</v>
      </c>
      <c r="D31" s="255"/>
      <c r="E31" s="292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</row>
    <row r="32">
      <c r="A32" s="282"/>
      <c r="B32" s="283">
        <v>0.8055555555555556</v>
      </c>
      <c r="C32" s="284" t="s">
        <v>608</v>
      </c>
      <c r="D32" s="284" t="s">
        <v>609</v>
      </c>
      <c r="E32" s="285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</row>
    <row r="33">
      <c r="A33" s="282"/>
      <c r="B33" s="283">
        <v>0.8090277777777778</v>
      </c>
      <c r="C33" s="284" t="s">
        <v>610</v>
      </c>
      <c r="D33" s="284" t="s">
        <v>611</v>
      </c>
      <c r="E33" s="285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</row>
    <row r="34">
      <c r="A34" s="282"/>
      <c r="B34" s="283">
        <v>0.3194444444444444</v>
      </c>
      <c r="C34" s="284" t="s">
        <v>612</v>
      </c>
      <c r="D34" s="284" t="s">
        <v>613</v>
      </c>
      <c r="E34" s="285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</row>
    <row r="35">
      <c r="A35" s="282"/>
      <c r="B35" s="283">
        <v>0.3229166666666667</v>
      </c>
      <c r="C35" s="284" t="s">
        <v>614</v>
      </c>
      <c r="D35" s="284" t="s">
        <v>615</v>
      </c>
      <c r="E35" s="287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</row>
    <row r="36">
      <c r="A36" s="280"/>
      <c r="B36" s="279">
        <v>0.3263888888888889</v>
      </c>
      <c r="C36" s="11" t="s">
        <v>616</v>
      </c>
      <c r="D36" s="11"/>
      <c r="E36" s="14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>
      <c r="A37" s="280"/>
      <c r="B37" s="279">
        <v>0.34375</v>
      </c>
      <c r="C37" s="11" t="s">
        <v>617</v>
      </c>
      <c r="D37" s="11"/>
      <c r="E37" s="14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>
      <c r="A38" s="280"/>
      <c r="B38" s="279">
        <v>0.34375</v>
      </c>
      <c r="C38" s="11" t="s">
        <v>618</v>
      </c>
      <c r="D38" s="11" t="s">
        <v>119</v>
      </c>
      <c r="E38" s="14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>
      <c r="A39" s="282"/>
      <c r="B39" s="283">
        <v>0.8472222222222222</v>
      </c>
      <c r="C39" s="284" t="s">
        <v>619</v>
      </c>
      <c r="D39" s="294" t="s">
        <v>620</v>
      </c>
      <c r="E39" s="287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</row>
    <row r="40">
      <c r="A40" s="282"/>
      <c r="B40" s="283">
        <v>0.8506944444444444</v>
      </c>
      <c r="C40" s="295" t="s">
        <v>621</v>
      </c>
      <c r="D40" s="284" t="s">
        <v>622</v>
      </c>
      <c r="E40" s="296"/>
      <c r="F40" s="297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</row>
    <row r="41">
      <c r="A41" s="280"/>
      <c r="B41" s="279">
        <v>0.8645833333333334</v>
      </c>
      <c r="C41" s="11" t="s">
        <v>623</v>
      </c>
      <c r="D41" s="11" t="s">
        <v>624</v>
      </c>
      <c r="E41" s="298"/>
      <c r="F41" s="10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>
      <c r="A42" s="280"/>
      <c r="B42" s="279">
        <v>0.8958333333333334</v>
      </c>
      <c r="C42" s="11" t="s">
        <v>625</v>
      </c>
      <c r="D42" s="11" t="s">
        <v>626</v>
      </c>
      <c r="E42" s="14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>
      <c r="A43" s="7"/>
      <c r="B43" s="279">
        <v>0.8958333333333334</v>
      </c>
      <c r="C43" s="11" t="s">
        <v>627</v>
      </c>
      <c r="D43" s="11" t="s">
        <v>628</v>
      </c>
      <c r="E43" s="14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>
      <c r="A44" s="10"/>
      <c r="B44" s="279"/>
      <c r="C44" s="11"/>
      <c r="D44" s="8"/>
      <c r="E44" s="27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>
      <c r="A45" s="10" t="s">
        <v>629</v>
      </c>
      <c r="B45" s="279" t="s">
        <v>465</v>
      </c>
      <c r="C45" s="11" t="s">
        <v>564</v>
      </c>
      <c r="D45" s="11"/>
      <c r="E45" s="27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>
      <c r="A46" s="7"/>
      <c r="B46" s="11" t="s">
        <v>468</v>
      </c>
      <c r="C46" s="11" t="s">
        <v>630</v>
      </c>
      <c r="D46" s="11"/>
      <c r="E46" s="27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>
      <c r="A47" s="7"/>
      <c r="B47" s="299"/>
      <c r="C47" s="8"/>
      <c r="D47" s="8"/>
      <c r="E47" s="27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>
      <c r="A48" s="7"/>
      <c r="B48" s="299"/>
      <c r="C48" s="8"/>
      <c r="D48" s="8"/>
      <c r="E48" s="27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>
      <c r="A49" s="7"/>
      <c r="B49" s="299"/>
      <c r="C49" s="8"/>
      <c r="D49" s="8"/>
      <c r="E49" s="27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>
      <c r="A50" s="7"/>
      <c r="B50" s="299"/>
      <c r="C50" s="8"/>
      <c r="D50" s="8"/>
      <c r="E50" s="27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>
      <c r="A51" s="7"/>
      <c r="B51" s="299"/>
      <c r="C51" s="8"/>
      <c r="D51" s="8"/>
      <c r="E51" s="27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>
      <c r="A52" s="7"/>
      <c r="B52" s="299"/>
      <c r="C52" s="8"/>
      <c r="D52" s="8"/>
      <c r="E52" s="27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>
      <c r="A53" s="7"/>
      <c r="B53" s="299"/>
      <c r="C53" s="8"/>
      <c r="D53" s="8"/>
      <c r="E53" s="27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>
      <c r="A54" s="7"/>
      <c r="B54" s="299"/>
      <c r="C54" s="8"/>
      <c r="D54" s="8"/>
      <c r="E54" s="27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>
      <c r="A55" s="7"/>
      <c r="B55" s="299"/>
      <c r="C55" s="8"/>
      <c r="D55" s="8"/>
      <c r="E55" s="27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>
      <c r="A56" s="7"/>
      <c r="B56" s="299"/>
      <c r="C56" s="8"/>
      <c r="D56" s="8"/>
      <c r="E56" s="27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>
      <c r="A57" s="7"/>
      <c r="B57" s="299"/>
      <c r="C57" s="8"/>
      <c r="D57" s="8"/>
      <c r="E57" s="27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>
      <c r="A58" s="7"/>
      <c r="B58" s="299"/>
      <c r="C58" s="8"/>
      <c r="D58" s="8"/>
      <c r="E58" s="27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>
      <c r="A59" s="7"/>
      <c r="B59" s="299"/>
      <c r="C59" s="8"/>
      <c r="D59" s="8"/>
      <c r="E59" s="27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>
      <c r="A60" s="7"/>
      <c r="B60" s="299"/>
      <c r="C60" s="8"/>
      <c r="D60" s="8"/>
      <c r="E60" s="27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>
      <c r="A61" s="7"/>
      <c r="B61" s="299"/>
      <c r="C61" s="8"/>
      <c r="D61" s="8"/>
      <c r="E61" s="27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>
      <c r="A62" s="7"/>
      <c r="B62" s="299"/>
      <c r="C62" s="8"/>
      <c r="D62" s="8"/>
      <c r="E62" s="27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>
      <c r="A63" s="7"/>
      <c r="B63" s="299"/>
      <c r="C63" s="8"/>
      <c r="D63" s="8"/>
      <c r="E63" s="27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>
      <c r="A64" s="7"/>
      <c r="B64" s="299"/>
      <c r="C64" s="8"/>
      <c r="D64" s="8"/>
      <c r="E64" s="27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>
      <c r="A65" s="7"/>
      <c r="B65" s="299"/>
      <c r="C65" s="8"/>
      <c r="D65" s="8"/>
      <c r="E65" s="27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>
      <c r="A66" s="7"/>
      <c r="B66" s="299"/>
      <c r="C66" s="8"/>
      <c r="D66" s="8"/>
      <c r="E66" s="27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>
      <c r="A67" s="7"/>
      <c r="B67" s="299"/>
      <c r="C67" s="8"/>
      <c r="D67" s="8"/>
      <c r="E67" s="27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>
      <c r="A68" s="7"/>
      <c r="B68" s="299"/>
      <c r="C68" s="8"/>
      <c r="D68" s="8"/>
      <c r="E68" s="27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>
      <c r="A69" s="7"/>
      <c r="B69" s="299"/>
      <c r="C69" s="8"/>
      <c r="D69" s="8"/>
      <c r="E69" s="27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>
      <c r="A70" s="7"/>
      <c r="B70" s="299"/>
      <c r="C70" s="8"/>
      <c r="D70" s="8"/>
      <c r="E70" s="27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>
      <c r="A71" s="7"/>
      <c r="B71" s="299"/>
      <c r="C71" s="8"/>
      <c r="D71" s="8"/>
      <c r="E71" s="27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>
      <c r="A72" s="7"/>
      <c r="B72" s="299"/>
      <c r="C72" s="8"/>
      <c r="D72" s="8"/>
      <c r="E72" s="27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>
      <c r="A73" s="7"/>
      <c r="B73" s="299"/>
      <c r="C73" s="8"/>
      <c r="D73" s="8"/>
      <c r="E73" s="27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>
      <c r="A74" s="7"/>
      <c r="B74" s="299"/>
      <c r="C74" s="8"/>
      <c r="D74" s="8"/>
      <c r="E74" s="27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>
      <c r="A75" s="7"/>
      <c r="B75" s="299"/>
      <c r="C75" s="8"/>
      <c r="D75" s="8"/>
      <c r="E75" s="27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>
      <c r="A76" s="7"/>
      <c r="B76" s="299"/>
      <c r="C76" s="8"/>
      <c r="D76" s="8"/>
      <c r="E76" s="27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>
      <c r="A77" s="7"/>
      <c r="B77" s="299"/>
      <c r="C77" s="8"/>
      <c r="D77" s="8"/>
      <c r="E77" s="27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>
      <c r="A78" s="7"/>
      <c r="B78" s="299"/>
      <c r="C78" s="8"/>
      <c r="D78" s="8"/>
      <c r="E78" s="27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>
      <c r="A79" s="7"/>
      <c r="B79" s="299"/>
      <c r="C79" s="8"/>
      <c r="D79" s="8"/>
      <c r="E79" s="27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>
      <c r="A80" s="7"/>
      <c r="B80" s="299"/>
      <c r="C80" s="8"/>
      <c r="D80" s="8"/>
      <c r="E80" s="27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>
      <c r="A81" s="7"/>
      <c r="B81" s="299"/>
      <c r="C81" s="8"/>
      <c r="D81" s="8"/>
      <c r="E81" s="27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>
      <c r="A82" s="7"/>
      <c r="B82" s="299"/>
      <c r="C82" s="8"/>
      <c r="D82" s="8"/>
      <c r="E82" s="27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>
      <c r="A83" s="7"/>
      <c r="B83" s="299"/>
      <c r="C83" s="8"/>
      <c r="D83" s="8"/>
      <c r="E83" s="27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>
      <c r="A84" s="7"/>
      <c r="B84" s="299"/>
      <c r="C84" s="8"/>
      <c r="D84" s="8"/>
      <c r="E84" s="27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>
      <c r="A85" s="7"/>
      <c r="B85" s="299"/>
      <c r="C85" s="8"/>
      <c r="D85" s="8"/>
      <c r="E85" s="27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>
      <c r="A86" s="7"/>
      <c r="B86" s="299"/>
      <c r="C86" s="8"/>
      <c r="D86" s="8"/>
      <c r="E86" s="27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>
      <c r="A87" s="7"/>
      <c r="B87" s="299"/>
      <c r="C87" s="8"/>
      <c r="D87" s="8"/>
      <c r="E87" s="27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>
      <c r="A88" s="7"/>
      <c r="B88" s="299"/>
      <c r="C88" s="8"/>
      <c r="D88" s="8"/>
      <c r="E88" s="27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>
      <c r="A89" s="7"/>
      <c r="B89" s="299"/>
      <c r="C89" s="8"/>
      <c r="D89" s="8"/>
      <c r="E89" s="27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>
      <c r="A90" s="7"/>
      <c r="B90" s="299"/>
      <c r="C90" s="8"/>
      <c r="D90" s="8"/>
      <c r="E90" s="27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>
      <c r="A91" s="7"/>
      <c r="B91" s="299"/>
      <c r="C91" s="8"/>
      <c r="D91" s="8"/>
      <c r="E91" s="27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>
      <c r="A92" s="7"/>
      <c r="B92" s="299"/>
      <c r="C92" s="8"/>
      <c r="D92" s="8"/>
      <c r="E92" s="27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>
      <c r="A93" s="7"/>
      <c r="B93" s="299"/>
      <c r="C93" s="8"/>
      <c r="D93" s="8"/>
      <c r="E93" s="27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>
      <c r="A94" s="7"/>
      <c r="B94" s="299"/>
      <c r="C94" s="8"/>
      <c r="D94" s="8"/>
      <c r="E94" s="27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>
      <c r="A95" s="7"/>
      <c r="B95" s="299"/>
      <c r="C95" s="8"/>
      <c r="D95" s="8"/>
      <c r="E95" s="27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>
      <c r="A96" s="7"/>
      <c r="B96" s="299"/>
      <c r="C96" s="8"/>
      <c r="D96" s="8"/>
      <c r="E96" s="27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>
      <c r="A97" s="7"/>
      <c r="B97" s="299"/>
      <c r="C97" s="8"/>
      <c r="D97" s="8"/>
      <c r="E97" s="27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>
      <c r="A98" s="7"/>
      <c r="B98" s="299"/>
      <c r="C98" s="8"/>
      <c r="D98" s="8"/>
      <c r="E98" s="27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>
      <c r="A99" s="7"/>
      <c r="B99" s="299"/>
      <c r="C99" s="8"/>
      <c r="D99" s="8"/>
      <c r="E99" s="27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>
      <c r="A100" s="7"/>
      <c r="B100" s="299"/>
      <c r="C100" s="8"/>
      <c r="D100" s="8"/>
      <c r="E100" s="27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>
      <c r="A101" s="7"/>
      <c r="B101" s="299"/>
      <c r="C101" s="8"/>
      <c r="D101" s="8"/>
      <c r="E101" s="27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>
      <c r="A102" s="7"/>
      <c r="B102" s="299"/>
      <c r="C102" s="8"/>
      <c r="D102" s="8"/>
      <c r="E102" s="27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>
      <c r="A103" s="7"/>
      <c r="B103" s="299"/>
      <c r="C103" s="8"/>
      <c r="D103" s="8"/>
      <c r="E103" s="27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>
      <c r="A104" s="7"/>
      <c r="B104" s="299"/>
      <c r="C104" s="8"/>
      <c r="D104" s="8"/>
      <c r="E104" s="27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>
      <c r="A105" s="7"/>
      <c r="B105" s="299"/>
      <c r="C105" s="8"/>
      <c r="D105" s="8"/>
      <c r="E105" s="27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>
      <c r="A106" s="7"/>
      <c r="B106" s="299"/>
      <c r="C106" s="8"/>
      <c r="D106" s="8"/>
      <c r="E106" s="27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>
      <c r="A107" s="7"/>
      <c r="B107" s="299"/>
      <c r="C107" s="8"/>
      <c r="D107" s="8"/>
      <c r="E107" s="27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>
      <c r="A108" s="7"/>
      <c r="B108" s="299"/>
      <c r="C108" s="8"/>
      <c r="D108" s="8"/>
      <c r="E108" s="27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>
      <c r="A109" s="7"/>
      <c r="B109" s="299"/>
      <c r="C109" s="8"/>
      <c r="D109" s="8"/>
      <c r="E109" s="27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>
      <c r="A110" s="7"/>
      <c r="B110" s="299"/>
      <c r="C110" s="8"/>
      <c r="D110" s="8"/>
      <c r="E110" s="27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>
      <c r="A111" s="7"/>
      <c r="B111" s="299"/>
      <c r="C111" s="8"/>
      <c r="D111" s="8"/>
      <c r="E111" s="27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>
      <c r="A112" s="7"/>
      <c r="B112" s="299"/>
      <c r="C112" s="8"/>
      <c r="D112" s="8"/>
      <c r="E112" s="27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>
      <c r="A113" s="7"/>
      <c r="B113" s="299"/>
      <c r="C113" s="8"/>
      <c r="D113" s="8"/>
      <c r="E113" s="27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>
      <c r="A114" s="7"/>
      <c r="B114" s="299"/>
      <c r="C114" s="8"/>
      <c r="D114" s="8"/>
      <c r="E114" s="27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>
      <c r="A115" s="7"/>
      <c r="B115" s="299"/>
      <c r="C115" s="8"/>
      <c r="D115" s="8"/>
      <c r="E115" s="27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>
      <c r="A116" s="7"/>
      <c r="B116" s="299"/>
      <c r="C116" s="8"/>
      <c r="D116" s="8"/>
      <c r="E116" s="27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>
      <c r="A117" s="7"/>
      <c r="B117" s="299"/>
      <c r="C117" s="8"/>
      <c r="D117" s="8"/>
      <c r="E117" s="27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>
      <c r="A118" s="7"/>
      <c r="B118" s="299"/>
      <c r="C118" s="8"/>
      <c r="D118" s="8"/>
      <c r="E118" s="27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>
      <c r="A119" s="7"/>
      <c r="B119" s="299"/>
      <c r="C119" s="8"/>
      <c r="D119" s="8"/>
      <c r="E119" s="27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>
      <c r="A120" s="7"/>
      <c r="B120" s="299"/>
      <c r="C120" s="8"/>
      <c r="D120" s="8"/>
      <c r="E120" s="27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>
      <c r="A121" s="7"/>
      <c r="B121" s="299"/>
      <c r="C121" s="8"/>
      <c r="D121" s="8"/>
      <c r="E121" s="27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>
      <c r="A122" s="7"/>
      <c r="B122" s="299"/>
      <c r="C122" s="8"/>
      <c r="D122" s="8"/>
      <c r="E122" s="27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>
      <c r="A123" s="7"/>
      <c r="B123" s="299"/>
      <c r="C123" s="8"/>
      <c r="D123" s="8"/>
      <c r="E123" s="27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>
      <c r="A124" s="7"/>
      <c r="B124" s="299"/>
      <c r="C124" s="8"/>
      <c r="D124" s="8"/>
      <c r="E124" s="27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>
      <c r="A125" s="7"/>
      <c r="B125" s="299"/>
      <c r="C125" s="8"/>
      <c r="D125" s="8"/>
      <c r="E125" s="27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>
      <c r="A126" s="7"/>
      <c r="B126" s="299"/>
      <c r="C126" s="8"/>
      <c r="D126" s="8"/>
      <c r="E126" s="27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>
      <c r="A127" s="7"/>
      <c r="B127" s="299"/>
      <c r="C127" s="8"/>
      <c r="D127" s="8"/>
      <c r="E127" s="27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>
      <c r="A128" s="7"/>
      <c r="B128" s="299"/>
      <c r="C128" s="8"/>
      <c r="D128" s="8"/>
      <c r="E128" s="27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>
      <c r="A129" s="7"/>
      <c r="B129" s="299"/>
      <c r="C129" s="8"/>
      <c r="D129" s="8"/>
      <c r="E129" s="27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>
      <c r="A130" s="7"/>
      <c r="B130" s="299"/>
      <c r="C130" s="8"/>
      <c r="D130" s="8"/>
      <c r="E130" s="27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>
      <c r="A131" s="7"/>
      <c r="B131" s="299"/>
      <c r="C131" s="8"/>
      <c r="D131" s="8"/>
      <c r="E131" s="27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>
      <c r="A132" s="7"/>
      <c r="B132" s="299"/>
      <c r="C132" s="8"/>
      <c r="D132" s="8"/>
      <c r="E132" s="27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>
      <c r="A133" s="7"/>
      <c r="B133" s="299"/>
      <c r="C133" s="8"/>
      <c r="D133" s="8"/>
      <c r="E133" s="27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>
      <c r="A134" s="7"/>
      <c r="B134" s="299"/>
      <c r="C134" s="8"/>
      <c r="D134" s="8"/>
      <c r="E134" s="27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>
      <c r="A135" s="7"/>
      <c r="B135" s="299"/>
      <c r="C135" s="8"/>
      <c r="D135" s="8"/>
      <c r="E135" s="27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>
      <c r="A136" s="7"/>
      <c r="B136" s="299"/>
      <c r="C136" s="8"/>
      <c r="D136" s="8"/>
      <c r="E136" s="27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>
      <c r="A137" s="7"/>
      <c r="B137" s="299"/>
      <c r="C137" s="8"/>
      <c r="D137" s="8"/>
      <c r="E137" s="27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>
      <c r="A138" s="7"/>
      <c r="B138" s="299"/>
      <c r="C138" s="8"/>
      <c r="D138" s="8"/>
      <c r="E138" s="27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>
      <c r="A139" s="7"/>
      <c r="B139" s="299"/>
      <c r="C139" s="8"/>
      <c r="D139" s="8"/>
      <c r="E139" s="27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>
      <c r="A140" s="7"/>
      <c r="B140" s="299"/>
      <c r="C140" s="8"/>
      <c r="D140" s="8"/>
      <c r="E140" s="27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>
      <c r="A141" s="7"/>
      <c r="B141" s="299"/>
      <c r="C141" s="8"/>
      <c r="D141" s="8"/>
      <c r="E141" s="27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>
      <c r="A142" s="7"/>
      <c r="B142" s="299"/>
      <c r="C142" s="8"/>
      <c r="D142" s="8"/>
      <c r="E142" s="27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>
      <c r="A143" s="7"/>
      <c r="B143" s="299"/>
      <c r="C143" s="8"/>
      <c r="D143" s="8"/>
      <c r="E143" s="27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>
      <c r="A144" s="7"/>
      <c r="B144" s="299"/>
      <c r="C144" s="8"/>
      <c r="D144" s="8"/>
      <c r="E144" s="27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>
      <c r="A145" s="7"/>
      <c r="B145" s="299"/>
      <c r="C145" s="8"/>
      <c r="D145" s="8"/>
      <c r="E145" s="27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>
      <c r="A146" s="7"/>
      <c r="B146" s="299"/>
      <c r="C146" s="8"/>
      <c r="D146" s="8"/>
      <c r="E146" s="27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>
      <c r="A147" s="7"/>
      <c r="B147" s="299"/>
      <c r="C147" s="8"/>
      <c r="D147" s="8"/>
      <c r="E147" s="27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>
      <c r="A148" s="7"/>
      <c r="B148" s="299"/>
      <c r="C148" s="8"/>
      <c r="D148" s="8"/>
      <c r="E148" s="27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>
      <c r="A149" s="7"/>
      <c r="B149" s="299"/>
      <c r="C149" s="8"/>
      <c r="D149" s="8"/>
      <c r="E149" s="27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>
      <c r="A150" s="7"/>
      <c r="B150" s="299"/>
      <c r="C150" s="8"/>
      <c r="D150" s="8"/>
      <c r="E150" s="27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>
      <c r="A151" s="7"/>
      <c r="B151" s="299"/>
      <c r="C151" s="8"/>
      <c r="D151" s="8"/>
      <c r="E151" s="27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>
      <c r="A152" s="7"/>
      <c r="B152" s="299"/>
      <c r="C152" s="8"/>
      <c r="D152" s="8"/>
      <c r="E152" s="27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>
      <c r="A153" s="7"/>
      <c r="B153" s="299"/>
      <c r="C153" s="8"/>
      <c r="D153" s="8"/>
      <c r="E153" s="27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>
      <c r="A154" s="7"/>
      <c r="B154" s="299"/>
      <c r="C154" s="8"/>
      <c r="D154" s="8"/>
      <c r="E154" s="27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>
      <c r="A155" s="7"/>
      <c r="B155" s="299"/>
      <c r="C155" s="8"/>
      <c r="D155" s="8"/>
      <c r="E155" s="27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>
      <c r="A156" s="7"/>
      <c r="B156" s="299"/>
      <c r="C156" s="8"/>
      <c r="D156" s="8"/>
      <c r="E156" s="27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>
      <c r="A157" s="7"/>
      <c r="B157" s="299"/>
      <c r="C157" s="8"/>
      <c r="D157" s="8"/>
      <c r="E157" s="27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>
      <c r="A158" s="7"/>
      <c r="B158" s="299"/>
      <c r="C158" s="8"/>
      <c r="D158" s="8"/>
      <c r="E158" s="27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>
      <c r="A159" s="7"/>
      <c r="B159" s="299"/>
      <c r="C159" s="8"/>
      <c r="D159" s="8"/>
      <c r="E159" s="27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>
      <c r="A160" s="7"/>
      <c r="B160" s="299"/>
      <c r="C160" s="8"/>
      <c r="D160" s="8"/>
      <c r="E160" s="27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>
      <c r="A161" s="7"/>
      <c r="B161" s="299"/>
      <c r="C161" s="8"/>
      <c r="D161" s="8"/>
      <c r="E161" s="27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>
      <c r="A162" s="7"/>
      <c r="B162" s="299"/>
      <c r="C162" s="8"/>
      <c r="D162" s="8"/>
      <c r="E162" s="27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>
      <c r="A163" s="7"/>
      <c r="B163" s="299"/>
      <c r="C163" s="8"/>
      <c r="D163" s="8"/>
      <c r="E163" s="27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>
      <c r="A164" s="7"/>
      <c r="B164" s="299"/>
      <c r="C164" s="8"/>
      <c r="D164" s="8"/>
      <c r="E164" s="27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>
      <c r="A165" s="7"/>
      <c r="B165" s="299"/>
      <c r="C165" s="8"/>
      <c r="D165" s="8"/>
      <c r="E165" s="27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>
      <c r="A166" s="7"/>
      <c r="B166" s="299"/>
      <c r="C166" s="8"/>
      <c r="D166" s="8"/>
      <c r="E166" s="27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>
      <c r="A167" s="7"/>
      <c r="B167" s="299"/>
      <c r="C167" s="8"/>
      <c r="D167" s="8"/>
      <c r="E167" s="27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>
      <c r="A168" s="7"/>
      <c r="B168" s="299"/>
      <c r="C168" s="8"/>
      <c r="D168" s="8"/>
      <c r="E168" s="27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>
      <c r="A169" s="7"/>
      <c r="B169" s="299"/>
      <c r="C169" s="8"/>
      <c r="D169" s="8"/>
      <c r="E169" s="27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>
      <c r="A170" s="7"/>
      <c r="B170" s="299"/>
      <c r="C170" s="8"/>
      <c r="D170" s="8"/>
      <c r="E170" s="27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>
      <c r="A171" s="7"/>
      <c r="B171" s="299"/>
      <c r="C171" s="8"/>
      <c r="D171" s="8"/>
      <c r="E171" s="27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>
      <c r="A172" s="7"/>
      <c r="B172" s="299"/>
      <c r="C172" s="8"/>
      <c r="D172" s="8"/>
      <c r="E172" s="27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>
      <c r="A173" s="7"/>
      <c r="B173" s="299"/>
      <c r="C173" s="8"/>
      <c r="D173" s="8"/>
      <c r="E173" s="27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>
      <c r="A174" s="7"/>
      <c r="B174" s="299"/>
      <c r="C174" s="8"/>
      <c r="D174" s="8"/>
      <c r="E174" s="27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>
      <c r="A175" s="7"/>
      <c r="B175" s="299"/>
      <c r="C175" s="8"/>
      <c r="D175" s="8"/>
      <c r="E175" s="27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>
      <c r="A176" s="7"/>
      <c r="B176" s="299"/>
      <c r="C176" s="8"/>
      <c r="D176" s="8"/>
      <c r="E176" s="27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>
      <c r="A177" s="7"/>
      <c r="B177" s="299"/>
      <c r="C177" s="8"/>
      <c r="D177" s="8"/>
      <c r="E177" s="27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>
      <c r="A178" s="7"/>
      <c r="B178" s="299"/>
      <c r="C178" s="8"/>
      <c r="D178" s="8"/>
      <c r="E178" s="27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>
      <c r="A179" s="7"/>
      <c r="B179" s="299"/>
      <c r="C179" s="8"/>
      <c r="D179" s="8"/>
      <c r="E179" s="27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>
      <c r="A180" s="7"/>
      <c r="B180" s="299"/>
      <c r="C180" s="8"/>
      <c r="D180" s="8"/>
      <c r="E180" s="27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>
      <c r="A181" s="7"/>
      <c r="B181" s="299"/>
      <c r="C181" s="8"/>
      <c r="D181" s="8"/>
      <c r="E181" s="27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>
      <c r="A182" s="7"/>
      <c r="B182" s="299"/>
      <c r="C182" s="8"/>
      <c r="D182" s="8"/>
      <c r="E182" s="27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>
      <c r="A183" s="7"/>
      <c r="B183" s="299"/>
      <c r="C183" s="8"/>
      <c r="D183" s="8"/>
      <c r="E183" s="27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>
      <c r="A184" s="7"/>
      <c r="B184" s="299"/>
      <c r="C184" s="8"/>
      <c r="D184" s="8"/>
      <c r="E184" s="27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>
      <c r="A185" s="7"/>
      <c r="B185" s="299"/>
      <c r="C185" s="8"/>
      <c r="D185" s="8"/>
      <c r="E185" s="27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>
      <c r="A186" s="7"/>
      <c r="B186" s="299"/>
      <c r="C186" s="8"/>
      <c r="D186" s="8"/>
      <c r="E186" s="27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>
      <c r="A187" s="7"/>
      <c r="B187" s="299"/>
      <c r="C187" s="8"/>
      <c r="D187" s="8"/>
      <c r="E187" s="27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>
      <c r="A188" s="7"/>
      <c r="B188" s="299"/>
      <c r="C188" s="8"/>
      <c r="D188" s="8"/>
      <c r="E188" s="27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>
      <c r="A189" s="7"/>
      <c r="B189" s="299"/>
      <c r="C189" s="8"/>
      <c r="D189" s="8"/>
      <c r="E189" s="27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>
      <c r="A190" s="7"/>
      <c r="B190" s="299"/>
      <c r="C190" s="8"/>
      <c r="D190" s="8"/>
      <c r="E190" s="27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>
      <c r="A191" s="7"/>
      <c r="B191" s="299"/>
      <c r="C191" s="8"/>
      <c r="D191" s="8"/>
      <c r="E191" s="27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>
      <c r="A192" s="7"/>
      <c r="B192" s="299"/>
      <c r="C192" s="8"/>
      <c r="D192" s="8"/>
      <c r="E192" s="27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>
      <c r="A193" s="7"/>
      <c r="B193" s="299"/>
      <c r="C193" s="8"/>
      <c r="D193" s="8"/>
      <c r="E193" s="27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>
      <c r="A194" s="7"/>
      <c r="B194" s="299"/>
      <c r="C194" s="8"/>
      <c r="D194" s="8"/>
      <c r="E194" s="27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>
      <c r="A195" s="7"/>
      <c r="B195" s="299"/>
      <c r="C195" s="8"/>
      <c r="D195" s="8"/>
      <c r="E195" s="27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>
      <c r="A196" s="7"/>
      <c r="B196" s="299"/>
      <c r="C196" s="8"/>
      <c r="D196" s="8"/>
      <c r="E196" s="27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>
      <c r="A197" s="7"/>
      <c r="B197" s="299"/>
      <c r="C197" s="8"/>
      <c r="D197" s="8"/>
      <c r="E197" s="27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>
      <c r="A198" s="7"/>
      <c r="B198" s="299"/>
      <c r="C198" s="8"/>
      <c r="D198" s="8"/>
      <c r="E198" s="27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>
      <c r="A199" s="7"/>
      <c r="B199" s="299"/>
      <c r="C199" s="8"/>
      <c r="D199" s="8"/>
      <c r="E199" s="27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>
      <c r="A200" s="7"/>
      <c r="B200" s="299"/>
      <c r="C200" s="8"/>
      <c r="D200" s="8"/>
      <c r="E200" s="27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>
      <c r="A201" s="7"/>
      <c r="B201" s="299"/>
      <c r="C201" s="8"/>
      <c r="D201" s="8"/>
      <c r="E201" s="27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>
      <c r="A202" s="7"/>
      <c r="B202" s="299"/>
      <c r="C202" s="8"/>
      <c r="D202" s="8"/>
      <c r="E202" s="27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>
      <c r="A203" s="7"/>
      <c r="B203" s="299"/>
      <c r="C203" s="8"/>
      <c r="D203" s="8"/>
      <c r="E203" s="27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>
      <c r="A204" s="7"/>
      <c r="B204" s="299"/>
      <c r="C204" s="8"/>
      <c r="D204" s="8"/>
      <c r="E204" s="27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>
      <c r="A205" s="7"/>
      <c r="B205" s="299"/>
      <c r="C205" s="8"/>
      <c r="D205" s="8"/>
      <c r="E205" s="27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>
      <c r="A206" s="7"/>
      <c r="B206" s="299"/>
      <c r="C206" s="8"/>
      <c r="D206" s="8"/>
      <c r="E206" s="27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>
      <c r="A207" s="7"/>
      <c r="B207" s="299"/>
      <c r="C207" s="8"/>
      <c r="D207" s="8"/>
      <c r="E207" s="27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>
      <c r="A208" s="7"/>
      <c r="B208" s="299"/>
      <c r="C208" s="8"/>
      <c r="D208" s="8"/>
      <c r="E208" s="27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>
      <c r="A209" s="7"/>
      <c r="B209" s="299"/>
      <c r="C209" s="8"/>
      <c r="D209" s="8"/>
      <c r="E209" s="27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>
      <c r="A210" s="7"/>
      <c r="B210" s="299"/>
      <c r="C210" s="8"/>
      <c r="D210" s="8"/>
      <c r="E210" s="27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>
      <c r="A211" s="7"/>
      <c r="B211" s="299"/>
      <c r="C211" s="8"/>
      <c r="D211" s="8"/>
      <c r="E211" s="27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>
      <c r="A212" s="7"/>
      <c r="B212" s="299"/>
      <c r="C212" s="8"/>
      <c r="D212" s="8"/>
      <c r="E212" s="27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>
      <c r="A213" s="7"/>
      <c r="B213" s="299"/>
      <c r="C213" s="8"/>
      <c r="D213" s="8"/>
      <c r="E213" s="27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>
      <c r="A214" s="7"/>
      <c r="B214" s="299"/>
      <c r="C214" s="8"/>
      <c r="D214" s="8"/>
      <c r="E214" s="27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>
      <c r="A215" s="7"/>
      <c r="B215" s="299"/>
      <c r="C215" s="8"/>
      <c r="D215" s="8"/>
      <c r="E215" s="27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>
      <c r="A216" s="7"/>
      <c r="B216" s="299"/>
      <c r="C216" s="8"/>
      <c r="D216" s="8"/>
      <c r="E216" s="27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>
      <c r="A217" s="7"/>
      <c r="B217" s="299"/>
      <c r="C217" s="8"/>
      <c r="D217" s="8"/>
      <c r="E217" s="27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>
      <c r="A218" s="7"/>
      <c r="B218" s="299"/>
      <c r="C218" s="8"/>
      <c r="D218" s="8"/>
      <c r="E218" s="27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>
      <c r="A219" s="7"/>
      <c r="B219" s="299"/>
      <c r="C219" s="8"/>
      <c r="D219" s="8"/>
      <c r="E219" s="27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>
      <c r="A220" s="7"/>
      <c r="B220" s="299"/>
      <c r="C220" s="8"/>
      <c r="D220" s="8"/>
      <c r="E220" s="27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>
      <c r="A221" s="7"/>
      <c r="B221" s="299"/>
      <c r="C221" s="8"/>
      <c r="D221" s="8"/>
      <c r="E221" s="27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>
      <c r="A222" s="7"/>
      <c r="B222" s="299"/>
      <c r="C222" s="8"/>
      <c r="D222" s="8"/>
      <c r="E222" s="27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>
      <c r="A223" s="7"/>
      <c r="B223" s="299"/>
      <c r="C223" s="8"/>
      <c r="D223" s="8"/>
      <c r="E223" s="27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>
      <c r="A224" s="7"/>
      <c r="B224" s="299"/>
      <c r="C224" s="8"/>
      <c r="D224" s="8"/>
      <c r="E224" s="27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>
      <c r="A225" s="7"/>
      <c r="B225" s="299"/>
      <c r="C225" s="8"/>
      <c r="D225" s="8"/>
      <c r="E225" s="27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>
      <c r="A226" s="7"/>
      <c r="B226" s="299"/>
      <c r="C226" s="8"/>
      <c r="D226" s="8"/>
      <c r="E226" s="27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>
      <c r="A227" s="7"/>
      <c r="B227" s="299"/>
      <c r="C227" s="8"/>
      <c r="D227" s="8"/>
      <c r="E227" s="27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>
      <c r="A228" s="7"/>
      <c r="B228" s="299"/>
      <c r="C228" s="8"/>
      <c r="D228" s="8"/>
      <c r="E228" s="27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>
      <c r="A229" s="7"/>
      <c r="B229" s="299"/>
      <c r="C229" s="8"/>
      <c r="D229" s="8"/>
      <c r="E229" s="27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>
      <c r="A230" s="7"/>
      <c r="B230" s="299"/>
      <c r="C230" s="8"/>
      <c r="D230" s="8"/>
      <c r="E230" s="27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>
      <c r="A231" s="7"/>
      <c r="B231" s="299"/>
      <c r="C231" s="8"/>
      <c r="D231" s="8"/>
      <c r="E231" s="27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>
      <c r="A232" s="7"/>
      <c r="B232" s="299"/>
      <c r="C232" s="8"/>
      <c r="D232" s="8"/>
      <c r="E232" s="27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>
      <c r="A233" s="7"/>
      <c r="B233" s="299"/>
      <c r="C233" s="8"/>
      <c r="D233" s="8"/>
      <c r="E233" s="27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>
      <c r="A234" s="7"/>
      <c r="B234" s="299"/>
      <c r="C234" s="8"/>
      <c r="D234" s="8"/>
      <c r="E234" s="27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>
      <c r="A235" s="7"/>
      <c r="B235" s="299"/>
      <c r="C235" s="8"/>
      <c r="D235" s="8"/>
      <c r="E235" s="27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>
      <c r="A236" s="7"/>
      <c r="B236" s="299"/>
      <c r="C236" s="8"/>
      <c r="D236" s="8"/>
      <c r="E236" s="27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>
      <c r="A237" s="7"/>
      <c r="B237" s="299"/>
      <c r="C237" s="8"/>
      <c r="D237" s="8"/>
      <c r="E237" s="27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>
      <c r="A238" s="7"/>
      <c r="B238" s="299"/>
      <c r="C238" s="8"/>
      <c r="D238" s="8"/>
      <c r="E238" s="27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>
      <c r="A239" s="7"/>
      <c r="B239" s="299"/>
      <c r="C239" s="8"/>
      <c r="D239" s="8"/>
      <c r="E239" s="27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>
      <c r="A240" s="7"/>
      <c r="B240" s="299"/>
      <c r="C240" s="8"/>
      <c r="D240" s="8"/>
      <c r="E240" s="27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>
      <c r="A241" s="7"/>
      <c r="B241" s="299"/>
      <c r="C241" s="8"/>
      <c r="D241" s="8"/>
      <c r="E241" s="27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>
      <c r="A242" s="7"/>
      <c r="B242" s="299"/>
      <c r="C242" s="8"/>
      <c r="D242" s="8"/>
      <c r="E242" s="27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>
      <c r="A243" s="7"/>
      <c r="B243" s="299"/>
      <c r="C243" s="8"/>
      <c r="D243" s="8"/>
      <c r="E243" s="27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>
      <c r="A244" s="7"/>
      <c r="B244" s="299"/>
      <c r="C244" s="8"/>
      <c r="D244" s="8"/>
      <c r="E244" s="27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>
      <c r="A245" s="7"/>
      <c r="B245" s="299"/>
      <c r="C245" s="8"/>
      <c r="D245" s="8"/>
      <c r="E245" s="27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>
      <c r="A246" s="7"/>
      <c r="B246" s="299"/>
      <c r="C246" s="8"/>
      <c r="D246" s="8"/>
      <c r="E246" s="27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>
      <c r="A247" s="7"/>
      <c r="B247" s="299"/>
      <c r="C247" s="8"/>
      <c r="D247" s="8"/>
      <c r="E247" s="27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>
      <c r="A248" s="7"/>
      <c r="B248" s="299"/>
      <c r="C248" s="8"/>
      <c r="D248" s="8"/>
      <c r="E248" s="27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>
      <c r="A249" s="7"/>
      <c r="B249" s="299"/>
      <c r="C249" s="8"/>
      <c r="D249" s="8"/>
      <c r="E249" s="27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>
      <c r="A250" s="7"/>
      <c r="B250" s="299"/>
      <c r="C250" s="8"/>
      <c r="D250" s="8"/>
      <c r="E250" s="27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>
      <c r="A251" s="7"/>
      <c r="B251" s="299"/>
      <c r="C251" s="8"/>
      <c r="D251" s="8"/>
      <c r="E251" s="27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>
      <c r="A252" s="7"/>
      <c r="B252" s="299"/>
      <c r="C252" s="8"/>
      <c r="D252" s="8"/>
      <c r="E252" s="27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>
      <c r="A253" s="7"/>
      <c r="B253" s="299"/>
      <c r="C253" s="8"/>
      <c r="D253" s="8"/>
      <c r="E253" s="27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>
      <c r="A254" s="7"/>
      <c r="B254" s="299"/>
      <c r="C254" s="8"/>
      <c r="D254" s="8"/>
      <c r="E254" s="27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>
      <c r="A255" s="7"/>
      <c r="B255" s="299"/>
      <c r="C255" s="8"/>
      <c r="D255" s="8"/>
      <c r="E255" s="27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>
      <c r="A256" s="7"/>
      <c r="B256" s="299"/>
      <c r="C256" s="8"/>
      <c r="D256" s="8"/>
      <c r="E256" s="27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>
      <c r="A257" s="7"/>
      <c r="B257" s="299"/>
      <c r="C257" s="8"/>
      <c r="D257" s="8"/>
      <c r="E257" s="27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>
      <c r="A258" s="7"/>
      <c r="B258" s="299"/>
      <c r="C258" s="8"/>
      <c r="D258" s="8"/>
      <c r="E258" s="27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>
      <c r="A259" s="7"/>
      <c r="B259" s="299"/>
      <c r="C259" s="8"/>
      <c r="D259" s="8"/>
      <c r="E259" s="27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>
      <c r="A260" s="7"/>
      <c r="B260" s="299"/>
      <c r="C260" s="8"/>
      <c r="D260" s="8"/>
      <c r="E260" s="27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>
      <c r="A261" s="7"/>
      <c r="B261" s="299"/>
      <c r="C261" s="8"/>
      <c r="D261" s="8"/>
      <c r="E261" s="27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>
      <c r="A262" s="7"/>
      <c r="B262" s="299"/>
      <c r="C262" s="8"/>
      <c r="D262" s="8"/>
      <c r="E262" s="27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>
      <c r="A263" s="7"/>
      <c r="B263" s="299"/>
      <c r="C263" s="8"/>
      <c r="D263" s="8"/>
      <c r="E263" s="27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>
      <c r="A264" s="7"/>
      <c r="B264" s="299"/>
      <c r="C264" s="8"/>
      <c r="D264" s="8"/>
      <c r="E264" s="27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>
      <c r="A265" s="7"/>
      <c r="B265" s="299"/>
      <c r="C265" s="8"/>
      <c r="D265" s="8"/>
      <c r="E265" s="27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>
      <c r="A266" s="7"/>
      <c r="B266" s="299"/>
      <c r="C266" s="8"/>
      <c r="D266" s="8"/>
      <c r="E266" s="27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>
      <c r="A267" s="7"/>
      <c r="B267" s="299"/>
      <c r="C267" s="8"/>
      <c r="D267" s="8"/>
      <c r="E267" s="27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>
      <c r="A268" s="7"/>
      <c r="B268" s="299"/>
      <c r="C268" s="8"/>
      <c r="D268" s="8"/>
      <c r="E268" s="27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>
      <c r="A269" s="7"/>
      <c r="B269" s="299"/>
      <c r="C269" s="8"/>
      <c r="D269" s="8"/>
      <c r="E269" s="27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>
      <c r="A270" s="7"/>
      <c r="B270" s="299"/>
      <c r="C270" s="8"/>
      <c r="D270" s="8"/>
      <c r="E270" s="27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>
      <c r="A271" s="7"/>
      <c r="B271" s="299"/>
      <c r="C271" s="8"/>
      <c r="D271" s="8"/>
      <c r="E271" s="27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>
      <c r="A272" s="7"/>
      <c r="B272" s="299"/>
      <c r="C272" s="8"/>
      <c r="D272" s="8"/>
      <c r="E272" s="27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>
      <c r="A273" s="7"/>
      <c r="B273" s="299"/>
      <c r="C273" s="8"/>
      <c r="D273" s="8"/>
      <c r="E273" s="27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>
      <c r="A274" s="7"/>
      <c r="B274" s="299"/>
      <c r="C274" s="8"/>
      <c r="D274" s="8"/>
      <c r="E274" s="27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>
      <c r="A275" s="7"/>
      <c r="B275" s="299"/>
      <c r="C275" s="8"/>
      <c r="D275" s="8"/>
      <c r="E275" s="27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>
      <c r="A276" s="7"/>
      <c r="B276" s="299"/>
      <c r="C276" s="8"/>
      <c r="D276" s="8"/>
      <c r="E276" s="27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>
      <c r="A277" s="7"/>
      <c r="B277" s="299"/>
      <c r="C277" s="8"/>
      <c r="D277" s="8"/>
      <c r="E277" s="27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>
      <c r="A278" s="7"/>
      <c r="B278" s="299"/>
      <c r="C278" s="8"/>
      <c r="D278" s="8"/>
      <c r="E278" s="27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>
      <c r="A279" s="7"/>
      <c r="B279" s="299"/>
      <c r="C279" s="8"/>
      <c r="D279" s="8"/>
      <c r="E279" s="27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>
      <c r="A280" s="7"/>
      <c r="B280" s="299"/>
      <c r="C280" s="8"/>
      <c r="D280" s="8"/>
      <c r="E280" s="27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>
      <c r="A281" s="7"/>
      <c r="B281" s="299"/>
      <c r="C281" s="8"/>
      <c r="D281" s="8"/>
      <c r="E281" s="27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>
      <c r="A282" s="7"/>
      <c r="B282" s="299"/>
      <c r="C282" s="8"/>
      <c r="D282" s="8"/>
      <c r="E282" s="27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>
      <c r="A283" s="7"/>
      <c r="B283" s="299"/>
      <c r="C283" s="8"/>
      <c r="D283" s="8"/>
      <c r="E283" s="27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>
      <c r="A284" s="7"/>
      <c r="B284" s="299"/>
      <c r="C284" s="8"/>
      <c r="D284" s="8"/>
      <c r="E284" s="27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>
      <c r="A285" s="7"/>
      <c r="B285" s="299"/>
      <c r="C285" s="8"/>
      <c r="D285" s="8"/>
      <c r="E285" s="27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>
      <c r="A286" s="7"/>
      <c r="B286" s="299"/>
      <c r="C286" s="8"/>
      <c r="D286" s="8"/>
      <c r="E286" s="27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>
      <c r="A287" s="7"/>
      <c r="B287" s="299"/>
      <c r="C287" s="8"/>
      <c r="D287" s="8"/>
      <c r="E287" s="27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>
      <c r="A288" s="7"/>
      <c r="B288" s="299"/>
      <c r="C288" s="8"/>
      <c r="D288" s="8"/>
      <c r="E288" s="27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>
      <c r="A289" s="7"/>
      <c r="B289" s="299"/>
      <c r="C289" s="8"/>
      <c r="D289" s="8"/>
      <c r="E289" s="27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>
      <c r="A290" s="7"/>
      <c r="B290" s="299"/>
      <c r="C290" s="8"/>
      <c r="D290" s="8"/>
      <c r="E290" s="27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>
      <c r="A291" s="7"/>
      <c r="B291" s="299"/>
      <c r="C291" s="8"/>
      <c r="D291" s="8"/>
      <c r="E291" s="27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>
      <c r="A292" s="7"/>
      <c r="B292" s="299"/>
      <c r="C292" s="8"/>
      <c r="D292" s="8"/>
      <c r="E292" s="27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>
      <c r="A293" s="7"/>
      <c r="B293" s="299"/>
      <c r="C293" s="8"/>
      <c r="D293" s="8"/>
      <c r="E293" s="27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>
      <c r="A294" s="7"/>
      <c r="B294" s="299"/>
      <c r="C294" s="8"/>
      <c r="D294" s="8"/>
      <c r="E294" s="27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>
      <c r="A295" s="7"/>
      <c r="B295" s="299"/>
      <c r="C295" s="8"/>
      <c r="D295" s="8"/>
      <c r="E295" s="27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>
      <c r="A296" s="7"/>
      <c r="B296" s="299"/>
      <c r="C296" s="8"/>
      <c r="D296" s="8"/>
      <c r="E296" s="27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>
      <c r="A297" s="7"/>
      <c r="B297" s="299"/>
      <c r="C297" s="8"/>
      <c r="D297" s="8"/>
      <c r="E297" s="27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>
      <c r="A298" s="7"/>
      <c r="B298" s="299"/>
      <c r="C298" s="8"/>
      <c r="D298" s="8"/>
      <c r="E298" s="27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>
      <c r="A299" s="7"/>
      <c r="B299" s="299"/>
      <c r="C299" s="8"/>
      <c r="D299" s="8"/>
      <c r="E299" s="27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>
      <c r="A300" s="7"/>
      <c r="B300" s="299"/>
      <c r="C300" s="8"/>
      <c r="D300" s="8"/>
      <c r="E300" s="27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>
      <c r="A301" s="7"/>
      <c r="B301" s="299"/>
      <c r="C301" s="8"/>
      <c r="D301" s="8"/>
      <c r="E301" s="27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>
      <c r="A302" s="7"/>
      <c r="B302" s="299"/>
      <c r="C302" s="8"/>
      <c r="D302" s="8"/>
      <c r="E302" s="27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>
      <c r="A303" s="7"/>
      <c r="B303" s="299"/>
      <c r="C303" s="8"/>
      <c r="D303" s="8"/>
      <c r="E303" s="27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>
      <c r="A304" s="7"/>
      <c r="B304" s="299"/>
      <c r="C304" s="8"/>
      <c r="D304" s="8"/>
      <c r="E304" s="27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>
      <c r="A305" s="7"/>
      <c r="B305" s="299"/>
      <c r="C305" s="8"/>
      <c r="D305" s="8"/>
      <c r="E305" s="27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>
      <c r="A306" s="7"/>
      <c r="B306" s="299"/>
      <c r="C306" s="8"/>
      <c r="D306" s="8"/>
      <c r="E306" s="27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>
      <c r="A307" s="7"/>
      <c r="B307" s="299"/>
      <c r="C307" s="8"/>
      <c r="D307" s="8"/>
      <c r="E307" s="27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>
      <c r="A308" s="7"/>
      <c r="B308" s="299"/>
      <c r="C308" s="8"/>
      <c r="D308" s="8"/>
      <c r="E308" s="27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>
      <c r="A309" s="7"/>
      <c r="B309" s="299"/>
      <c r="C309" s="8"/>
      <c r="D309" s="8"/>
      <c r="E309" s="27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>
      <c r="A310" s="7"/>
      <c r="B310" s="299"/>
      <c r="C310" s="8"/>
      <c r="D310" s="8"/>
      <c r="E310" s="27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>
      <c r="A311" s="7"/>
      <c r="B311" s="299"/>
      <c r="C311" s="8"/>
      <c r="D311" s="8"/>
      <c r="E311" s="27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>
      <c r="A312" s="7"/>
      <c r="B312" s="299"/>
      <c r="C312" s="8"/>
      <c r="D312" s="8"/>
      <c r="E312" s="27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>
      <c r="A313" s="7"/>
      <c r="B313" s="299"/>
      <c r="C313" s="8"/>
      <c r="D313" s="8"/>
      <c r="E313" s="27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>
      <c r="A314" s="7"/>
      <c r="B314" s="299"/>
      <c r="C314" s="8"/>
      <c r="D314" s="8"/>
      <c r="E314" s="27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>
      <c r="A315" s="7"/>
      <c r="B315" s="299"/>
      <c r="C315" s="8"/>
      <c r="D315" s="8"/>
      <c r="E315" s="27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>
      <c r="A316" s="7"/>
      <c r="B316" s="299"/>
      <c r="C316" s="8"/>
      <c r="D316" s="8"/>
      <c r="E316" s="27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>
      <c r="A317" s="7"/>
      <c r="B317" s="299"/>
      <c r="C317" s="8"/>
      <c r="D317" s="8"/>
      <c r="E317" s="27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>
      <c r="A318" s="7"/>
      <c r="B318" s="299"/>
      <c r="C318" s="8"/>
      <c r="D318" s="8"/>
      <c r="E318" s="27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>
      <c r="A319" s="7"/>
      <c r="B319" s="299"/>
      <c r="C319" s="8"/>
      <c r="D319" s="8"/>
      <c r="E319" s="27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>
      <c r="A320" s="7"/>
      <c r="B320" s="299"/>
      <c r="C320" s="8"/>
      <c r="D320" s="8"/>
      <c r="E320" s="27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>
      <c r="A321" s="7"/>
      <c r="B321" s="299"/>
      <c r="C321" s="8"/>
      <c r="D321" s="8"/>
      <c r="E321" s="27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>
      <c r="A322" s="7"/>
      <c r="B322" s="299"/>
      <c r="C322" s="8"/>
      <c r="D322" s="8"/>
      <c r="E322" s="27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>
      <c r="A323" s="7"/>
      <c r="B323" s="299"/>
      <c r="C323" s="8"/>
      <c r="D323" s="8"/>
      <c r="E323" s="27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>
      <c r="A324" s="7"/>
      <c r="B324" s="299"/>
      <c r="C324" s="8"/>
      <c r="D324" s="8"/>
      <c r="E324" s="27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>
      <c r="A325" s="7"/>
      <c r="B325" s="299"/>
      <c r="C325" s="8"/>
      <c r="D325" s="8"/>
      <c r="E325" s="27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>
      <c r="A326" s="7"/>
      <c r="B326" s="299"/>
      <c r="C326" s="8"/>
      <c r="D326" s="8"/>
      <c r="E326" s="27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>
      <c r="A327" s="7"/>
      <c r="B327" s="299"/>
      <c r="C327" s="8"/>
      <c r="D327" s="8"/>
      <c r="E327" s="27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>
      <c r="A328" s="7"/>
      <c r="B328" s="299"/>
      <c r="C328" s="8"/>
      <c r="D328" s="8"/>
      <c r="E328" s="27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>
      <c r="A329" s="7"/>
      <c r="B329" s="299"/>
      <c r="C329" s="8"/>
      <c r="D329" s="8"/>
      <c r="E329" s="27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>
      <c r="A330" s="7"/>
      <c r="B330" s="299"/>
      <c r="C330" s="8"/>
      <c r="D330" s="8"/>
      <c r="E330" s="27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>
      <c r="A331" s="7"/>
      <c r="B331" s="299"/>
      <c r="C331" s="8"/>
      <c r="D331" s="8"/>
      <c r="E331" s="27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>
      <c r="A332" s="7"/>
      <c r="B332" s="299"/>
      <c r="C332" s="8"/>
      <c r="D332" s="8"/>
      <c r="E332" s="27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>
      <c r="A333" s="7"/>
      <c r="B333" s="299"/>
      <c r="C333" s="8"/>
      <c r="D333" s="8"/>
      <c r="E333" s="27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>
      <c r="A334" s="7"/>
      <c r="B334" s="299"/>
      <c r="C334" s="8"/>
      <c r="D334" s="8"/>
      <c r="E334" s="27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>
      <c r="A335" s="7"/>
      <c r="B335" s="299"/>
      <c r="C335" s="8"/>
      <c r="D335" s="8"/>
      <c r="E335" s="27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>
      <c r="A336" s="7"/>
      <c r="B336" s="299"/>
      <c r="C336" s="8"/>
      <c r="D336" s="8"/>
      <c r="E336" s="27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>
      <c r="A337" s="7"/>
      <c r="B337" s="299"/>
      <c r="C337" s="8"/>
      <c r="D337" s="8"/>
      <c r="E337" s="27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>
      <c r="A338" s="7"/>
      <c r="B338" s="299"/>
      <c r="C338" s="8"/>
      <c r="D338" s="8"/>
      <c r="E338" s="27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>
      <c r="A339" s="7"/>
      <c r="B339" s="299"/>
      <c r="C339" s="8"/>
      <c r="D339" s="8"/>
      <c r="E339" s="27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>
      <c r="A340" s="7"/>
      <c r="B340" s="299"/>
      <c r="C340" s="8"/>
      <c r="D340" s="8"/>
      <c r="E340" s="27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>
      <c r="A341" s="7"/>
      <c r="B341" s="299"/>
      <c r="C341" s="8"/>
      <c r="D341" s="8"/>
      <c r="E341" s="27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>
      <c r="A342" s="7"/>
      <c r="B342" s="299"/>
      <c r="C342" s="8"/>
      <c r="D342" s="8"/>
      <c r="E342" s="27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>
      <c r="A343" s="7"/>
      <c r="B343" s="299"/>
      <c r="C343" s="8"/>
      <c r="D343" s="8"/>
      <c r="E343" s="27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>
      <c r="A344" s="7"/>
      <c r="B344" s="299"/>
      <c r="C344" s="8"/>
      <c r="D344" s="8"/>
      <c r="E344" s="27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>
      <c r="A345" s="7"/>
      <c r="B345" s="299"/>
      <c r="C345" s="8"/>
      <c r="D345" s="8"/>
      <c r="E345" s="27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>
      <c r="A346" s="7"/>
      <c r="B346" s="299"/>
      <c r="C346" s="8"/>
      <c r="D346" s="8"/>
      <c r="E346" s="27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>
      <c r="A347" s="7"/>
      <c r="B347" s="299"/>
      <c r="C347" s="8"/>
      <c r="D347" s="8"/>
      <c r="E347" s="27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>
      <c r="A348" s="7"/>
      <c r="B348" s="299"/>
      <c r="C348" s="8"/>
      <c r="D348" s="8"/>
      <c r="E348" s="27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>
      <c r="A349" s="7"/>
      <c r="B349" s="299"/>
      <c r="C349" s="8"/>
      <c r="D349" s="8"/>
      <c r="E349" s="27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>
      <c r="A350" s="7"/>
      <c r="B350" s="299"/>
      <c r="C350" s="8"/>
      <c r="D350" s="8"/>
      <c r="E350" s="27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>
      <c r="A351" s="7"/>
      <c r="B351" s="299"/>
      <c r="C351" s="8"/>
      <c r="D351" s="8"/>
      <c r="E351" s="27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>
      <c r="A352" s="7"/>
      <c r="B352" s="299"/>
      <c r="C352" s="8"/>
      <c r="D352" s="8"/>
      <c r="E352" s="27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>
      <c r="A353" s="7"/>
      <c r="B353" s="299"/>
      <c r="C353" s="8"/>
      <c r="D353" s="8"/>
      <c r="E353" s="27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>
      <c r="A354" s="7"/>
      <c r="B354" s="299"/>
      <c r="C354" s="8"/>
      <c r="D354" s="8"/>
      <c r="E354" s="27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>
      <c r="A355" s="7"/>
      <c r="B355" s="299"/>
      <c r="C355" s="8"/>
      <c r="D355" s="8"/>
      <c r="E355" s="27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>
      <c r="A356" s="7"/>
      <c r="B356" s="299"/>
      <c r="C356" s="8"/>
      <c r="D356" s="8"/>
      <c r="E356" s="27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>
      <c r="A357" s="7"/>
      <c r="B357" s="299"/>
      <c r="C357" s="8"/>
      <c r="D357" s="8"/>
      <c r="E357" s="27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>
      <c r="A358" s="7"/>
      <c r="B358" s="299"/>
      <c r="C358" s="8"/>
      <c r="D358" s="8"/>
      <c r="E358" s="27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>
      <c r="A359" s="7"/>
      <c r="B359" s="299"/>
      <c r="C359" s="8"/>
      <c r="D359" s="8"/>
      <c r="E359" s="27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>
      <c r="A360" s="7"/>
      <c r="B360" s="299"/>
      <c r="C360" s="8"/>
      <c r="D360" s="8"/>
      <c r="E360" s="27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>
      <c r="A361" s="7"/>
      <c r="B361" s="299"/>
      <c r="C361" s="8"/>
      <c r="D361" s="8"/>
      <c r="E361" s="27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>
      <c r="A362" s="7"/>
      <c r="B362" s="299"/>
      <c r="C362" s="8"/>
      <c r="D362" s="8"/>
      <c r="E362" s="27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>
      <c r="A363" s="7"/>
      <c r="B363" s="299"/>
      <c r="C363" s="8"/>
      <c r="D363" s="8"/>
      <c r="E363" s="27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>
      <c r="A364" s="7"/>
      <c r="B364" s="299"/>
      <c r="C364" s="8"/>
      <c r="D364" s="8"/>
      <c r="E364" s="27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>
      <c r="A365" s="7"/>
      <c r="B365" s="299"/>
      <c r="C365" s="8"/>
      <c r="D365" s="8"/>
      <c r="E365" s="27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>
      <c r="A366" s="7"/>
      <c r="B366" s="299"/>
      <c r="C366" s="8"/>
      <c r="D366" s="8"/>
      <c r="E366" s="27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>
      <c r="A367" s="7"/>
      <c r="B367" s="299"/>
      <c r="C367" s="8"/>
      <c r="D367" s="8"/>
      <c r="E367" s="27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>
      <c r="A368" s="7"/>
      <c r="B368" s="299"/>
      <c r="C368" s="8"/>
      <c r="D368" s="8"/>
      <c r="E368" s="27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>
      <c r="A369" s="7"/>
      <c r="B369" s="299"/>
      <c r="C369" s="8"/>
      <c r="D369" s="8"/>
      <c r="E369" s="27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>
      <c r="A370" s="7"/>
      <c r="B370" s="299"/>
      <c r="C370" s="8"/>
      <c r="D370" s="8"/>
      <c r="E370" s="27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>
      <c r="A371" s="7"/>
      <c r="B371" s="299"/>
      <c r="C371" s="8"/>
      <c r="D371" s="8"/>
      <c r="E371" s="27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>
      <c r="A372" s="7"/>
      <c r="B372" s="299"/>
      <c r="C372" s="8"/>
      <c r="D372" s="8"/>
      <c r="E372" s="27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>
      <c r="A373" s="7"/>
      <c r="B373" s="299"/>
      <c r="C373" s="8"/>
      <c r="D373" s="8"/>
      <c r="E373" s="27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>
      <c r="A374" s="7"/>
      <c r="B374" s="299"/>
      <c r="C374" s="8"/>
      <c r="D374" s="8"/>
      <c r="E374" s="27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>
      <c r="A375" s="7"/>
      <c r="B375" s="299"/>
      <c r="C375" s="8"/>
      <c r="D375" s="8"/>
      <c r="E375" s="27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>
      <c r="A376" s="7"/>
      <c r="B376" s="299"/>
      <c r="C376" s="8"/>
      <c r="D376" s="8"/>
      <c r="E376" s="27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>
      <c r="A377" s="7"/>
      <c r="B377" s="299"/>
      <c r="C377" s="8"/>
      <c r="D377" s="8"/>
      <c r="E377" s="27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>
      <c r="A378" s="7"/>
      <c r="B378" s="299"/>
      <c r="C378" s="8"/>
      <c r="D378" s="8"/>
      <c r="E378" s="27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>
      <c r="A379" s="7"/>
      <c r="B379" s="299"/>
      <c r="C379" s="8"/>
      <c r="D379" s="8"/>
      <c r="E379" s="27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>
      <c r="A380" s="7"/>
      <c r="B380" s="299"/>
      <c r="C380" s="8"/>
      <c r="D380" s="8"/>
      <c r="E380" s="27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>
      <c r="A381" s="7"/>
      <c r="B381" s="299"/>
      <c r="C381" s="8"/>
      <c r="D381" s="8"/>
      <c r="E381" s="27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>
      <c r="A382" s="7"/>
      <c r="B382" s="299"/>
      <c r="C382" s="8"/>
      <c r="D382" s="8"/>
      <c r="E382" s="27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>
      <c r="A383" s="7"/>
      <c r="B383" s="299"/>
      <c r="C383" s="8"/>
      <c r="D383" s="8"/>
      <c r="E383" s="27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>
      <c r="A384" s="7"/>
      <c r="B384" s="299"/>
      <c r="C384" s="8"/>
      <c r="D384" s="8"/>
      <c r="E384" s="27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>
      <c r="A385" s="7"/>
      <c r="B385" s="299"/>
      <c r="C385" s="8"/>
      <c r="D385" s="8"/>
      <c r="E385" s="27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>
      <c r="A386" s="7"/>
      <c r="B386" s="299"/>
      <c r="C386" s="8"/>
      <c r="D386" s="8"/>
      <c r="E386" s="27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>
      <c r="A387" s="7"/>
      <c r="B387" s="299"/>
      <c r="C387" s="8"/>
      <c r="D387" s="8"/>
      <c r="E387" s="27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>
      <c r="A388" s="7"/>
      <c r="B388" s="299"/>
      <c r="C388" s="8"/>
      <c r="D388" s="8"/>
      <c r="E388" s="27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>
      <c r="A389" s="7"/>
      <c r="B389" s="299"/>
      <c r="C389" s="8"/>
      <c r="D389" s="8"/>
      <c r="E389" s="27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>
      <c r="A390" s="7"/>
      <c r="B390" s="299"/>
      <c r="C390" s="8"/>
      <c r="D390" s="8"/>
      <c r="E390" s="27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>
      <c r="A391" s="7"/>
      <c r="B391" s="299"/>
      <c r="C391" s="8"/>
      <c r="D391" s="8"/>
      <c r="E391" s="27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>
      <c r="A392" s="7"/>
      <c r="B392" s="299"/>
      <c r="C392" s="8"/>
      <c r="D392" s="8"/>
      <c r="E392" s="27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>
      <c r="A393" s="7"/>
      <c r="B393" s="299"/>
      <c r="C393" s="8"/>
      <c r="D393" s="8"/>
      <c r="E393" s="27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>
      <c r="A394" s="7"/>
      <c r="B394" s="299"/>
      <c r="C394" s="8"/>
      <c r="D394" s="8"/>
      <c r="E394" s="27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>
      <c r="A395" s="7"/>
      <c r="B395" s="299"/>
      <c r="C395" s="8"/>
      <c r="D395" s="8"/>
      <c r="E395" s="27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>
      <c r="A396" s="7"/>
      <c r="B396" s="299"/>
      <c r="C396" s="8"/>
      <c r="D396" s="8"/>
      <c r="E396" s="27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>
      <c r="A397" s="7"/>
      <c r="B397" s="299"/>
      <c r="C397" s="8"/>
      <c r="D397" s="8"/>
      <c r="E397" s="27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>
      <c r="A398" s="7"/>
      <c r="B398" s="299"/>
      <c r="C398" s="8"/>
      <c r="D398" s="8"/>
      <c r="E398" s="27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>
      <c r="A399" s="7"/>
      <c r="B399" s="299"/>
      <c r="C399" s="8"/>
      <c r="D399" s="8"/>
      <c r="E399" s="27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>
      <c r="A400" s="7"/>
      <c r="B400" s="299"/>
      <c r="C400" s="8"/>
      <c r="D400" s="8"/>
      <c r="E400" s="27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>
      <c r="A401" s="7"/>
      <c r="B401" s="299"/>
      <c r="C401" s="8"/>
      <c r="D401" s="8"/>
      <c r="E401" s="27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>
      <c r="A402" s="7"/>
      <c r="B402" s="299"/>
      <c r="C402" s="8"/>
      <c r="D402" s="8"/>
      <c r="E402" s="27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>
      <c r="A403" s="7"/>
      <c r="B403" s="299"/>
      <c r="C403" s="8"/>
      <c r="D403" s="8"/>
      <c r="E403" s="27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>
      <c r="A404" s="7"/>
      <c r="B404" s="299"/>
      <c r="C404" s="8"/>
      <c r="D404" s="8"/>
      <c r="E404" s="27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>
      <c r="A405" s="7"/>
      <c r="B405" s="299"/>
      <c r="C405" s="8"/>
      <c r="D405" s="8"/>
      <c r="E405" s="27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>
      <c r="A406" s="7"/>
      <c r="B406" s="299"/>
      <c r="C406" s="8"/>
      <c r="D406" s="8"/>
      <c r="E406" s="27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>
      <c r="A407" s="7"/>
      <c r="B407" s="299"/>
      <c r="C407" s="8"/>
      <c r="D407" s="8"/>
      <c r="E407" s="27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>
      <c r="A408" s="7"/>
      <c r="B408" s="299"/>
      <c r="C408" s="8"/>
      <c r="D408" s="8"/>
      <c r="E408" s="27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>
      <c r="A409" s="7"/>
      <c r="B409" s="299"/>
      <c r="C409" s="8"/>
      <c r="D409" s="8"/>
      <c r="E409" s="27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>
      <c r="A410" s="7"/>
      <c r="B410" s="299"/>
      <c r="C410" s="8"/>
      <c r="D410" s="8"/>
      <c r="E410" s="27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>
      <c r="A411" s="7"/>
      <c r="B411" s="299"/>
      <c r="C411" s="8"/>
      <c r="D411" s="8"/>
      <c r="E411" s="27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>
      <c r="A412" s="7"/>
      <c r="B412" s="299"/>
      <c r="C412" s="8"/>
      <c r="D412" s="8"/>
      <c r="E412" s="27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>
      <c r="A413" s="7"/>
      <c r="B413" s="299"/>
      <c r="C413" s="8"/>
      <c r="D413" s="8"/>
      <c r="E413" s="27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>
      <c r="A414" s="7"/>
      <c r="B414" s="299"/>
      <c r="C414" s="8"/>
      <c r="D414" s="8"/>
      <c r="E414" s="27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>
      <c r="A415" s="7"/>
      <c r="B415" s="299"/>
      <c r="C415" s="8"/>
      <c r="D415" s="8"/>
      <c r="E415" s="27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>
      <c r="A416" s="7"/>
      <c r="B416" s="299"/>
      <c r="C416" s="8"/>
      <c r="D416" s="8"/>
      <c r="E416" s="27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>
      <c r="A417" s="7"/>
      <c r="B417" s="299"/>
      <c r="C417" s="8"/>
      <c r="D417" s="8"/>
      <c r="E417" s="27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>
      <c r="A418" s="7"/>
      <c r="B418" s="299"/>
      <c r="C418" s="8"/>
      <c r="D418" s="8"/>
      <c r="E418" s="27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>
      <c r="A419" s="7"/>
      <c r="B419" s="299"/>
      <c r="C419" s="8"/>
      <c r="D419" s="8"/>
      <c r="E419" s="27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>
      <c r="A420" s="7"/>
      <c r="B420" s="299"/>
      <c r="C420" s="8"/>
      <c r="D420" s="8"/>
      <c r="E420" s="27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>
      <c r="A421" s="7"/>
      <c r="B421" s="299"/>
      <c r="C421" s="8"/>
      <c r="D421" s="8"/>
      <c r="E421" s="27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>
      <c r="A422" s="7"/>
      <c r="B422" s="299"/>
      <c r="C422" s="8"/>
      <c r="D422" s="8"/>
      <c r="E422" s="27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>
      <c r="A423" s="7"/>
      <c r="B423" s="299"/>
      <c r="C423" s="8"/>
      <c r="D423" s="8"/>
      <c r="E423" s="27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>
      <c r="A424" s="7"/>
      <c r="B424" s="299"/>
      <c r="C424" s="8"/>
      <c r="D424" s="8"/>
      <c r="E424" s="27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>
      <c r="A425" s="7"/>
      <c r="B425" s="299"/>
      <c r="C425" s="8"/>
      <c r="D425" s="8"/>
      <c r="E425" s="27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>
      <c r="A426" s="7"/>
      <c r="B426" s="299"/>
      <c r="C426" s="8"/>
      <c r="D426" s="8"/>
      <c r="E426" s="27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>
      <c r="A427" s="7"/>
      <c r="B427" s="299"/>
      <c r="C427" s="8"/>
      <c r="D427" s="8"/>
      <c r="E427" s="27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>
      <c r="A428" s="7"/>
      <c r="B428" s="299"/>
      <c r="C428" s="8"/>
      <c r="D428" s="8"/>
      <c r="E428" s="27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>
      <c r="A429" s="7"/>
      <c r="B429" s="299"/>
      <c r="C429" s="8"/>
      <c r="D429" s="8"/>
      <c r="E429" s="27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>
      <c r="A430" s="7"/>
      <c r="B430" s="299"/>
      <c r="C430" s="8"/>
      <c r="D430" s="8"/>
      <c r="E430" s="27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>
      <c r="A431" s="7"/>
      <c r="B431" s="299"/>
      <c r="C431" s="8"/>
      <c r="D431" s="8"/>
      <c r="E431" s="27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>
      <c r="A432" s="7"/>
      <c r="B432" s="299"/>
      <c r="C432" s="8"/>
      <c r="D432" s="8"/>
      <c r="E432" s="27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>
      <c r="A433" s="7"/>
      <c r="B433" s="299"/>
      <c r="C433" s="8"/>
      <c r="D433" s="8"/>
      <c r="E433" s="27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>
      <c r="A434" s="7"/>
      <c r="B434" s="299"/>
      <c r="C434" s="8"/>
      <c r="D434" s="8"/>
      <c r="E434" s="27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>
      <c r="A435" s="7"/>
      <c r="B435" s="299"/>
      <c r="C435" s="8"/>
      <c r="D435" s="8"/>
      <c r="E435" s="27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>
      <c r="A436" s="7"/>
      <c r="B436" s="299"/>
      <c r="C436" s="8"/>
      <c r="D436" s="8"/>
      <c r="E436" s="27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>
      <c r="A437" s="7"/>
      <c r="B437" s="299"/>
      <c r="C437" s="8"/>
      <c r="D437" s="8"/>
      <c r="E437" s="27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>
      <c r="A438" s="7"/>
      <c r="B438" s="299"/>
      <c r="C438" s="8"/>
      <c r="D438" s="8"/>
      <c r="E438" s="27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>
      <c r="A439" s="7"/>
      <c r="B439" s="299"/>
      <c r="C439" s="8"/>
      <c r="D439" s="8"/>
      <c r="E439" s="27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>
      <c r="A440" s="7"/>
      <c r="B440" s="299"/>
      <c r="C440" s="8"/>
      <c r="D440" s="8"/>
      <c r="E440" s="27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>
      <c r="A441" s="7"/>
      <c r="B441" s="299"/>
      <c r="C441" s="8"/>
      <c r="D441" s="8"/>
      <c r="E441" s="27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>
      <c r="A442" s="7"/>
      <c r="B442" s="299"/>
      <c r="C442" s="8"/>
      <c r="D442" s="8"/>
      <c r="E442" s="27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>
      <c r="A443" s="7"/>
      <c r="B443" s="299"/>
      <c r="C443" s="8"/>
      <c r="D443" s="8"/>
      <c r="E443" s="27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>
      <c r="A444" s="7"/>
      <c r="B444" s="299"/>
      <c r="C444" s="8"/>
      <c r="D444" s="8"/>
      <c r="E444" s="27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>
      <c r="A445" s="7"/>
      <c r="B445" s="299"/>
      <c r="C445" s="8"/>
      <c r="D445" s="8"/>
      <c r="E445" s="27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>
      <c r="A446" s="7"/>
      <c r="B446" s="299"/>
      <c r="C446" s="8"/>
      <c r="D446" s="8"/>
      <c r="E446" s="27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>
      <c r="A447" s="7"/>
      <c r="B447" s="299"/>
      <c r="C447" s="8"/>
      <c r="D447" s="8"/>
      <c r="E447" s="27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>
      <c r="A448" s="7"/>
      <c r="B448" s="299"/>
      <c r="C448" s="8"/>
      <c r="D448" s="8"/>
      <c r="E448" s="27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>
      <c r="A449" s="7"/>
      <c r="B449" s="299"/>
      <c r="C449" s="8"/>
      <c r="D449" s="8"/>
      <c r="E449" s="27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>
      <c r="A450" s="7"/>
      <c r="B450" s="299"/>
      <c r="C450" s="8"/>
      <c r="D450" s="8"/>
      <c r="E450" s="27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>
      <c r="A451" s="7"/>
      <c r="B451" s="299"/>
      <c r="C451" s="8"/>
      <c r="D451" s="8"/>
      <c r="E451" s="27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>
      <c r="A452" s="7"/>
      <c r="B452" s="299"/>
      <c r="C452" s="8"/>
      <c r="D452" s="8"/>
      <c r="E452" s="27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>
      <c r="A453" s="7"/>
      <c r="B453" s="299"/>
      <c r="C453" s="8"/>
      <c r="D453" s="8"/>
      <c r="E453" s="27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>
      <c r="A454" s="7"/>
      <c r="B454" s="299"/>
      <c r="C454" s="8"/>
      <c r="D454" s="8"/>
      <c r="E454" s="27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>
      <c r="A455" s="7"/>
      <c r="B455" s="299"/>
      <c r="C455" s="8"/>
      <c r="D455" s="8"/>
      <c r="E455" s="27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>
      <c r="A456" s="7"/>
      <c r="B456" s="299"/>
      <c r="C456" s="8"/>
      <c r="D456" s="8"/>
      <c r="E456" s="27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>
      <c r="A457" s="7"/>
      <c r="B457" s="299"/>
      <c r="C457" s="8"/>
      <c r="D457" s="8"/>
      <c r="E457" s="27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>
      <c r="A458" s="7"/>
      <c r="B458" s="299"/>
      <c r="C458" s="8"/>
      <c r="D458" s="8"/>
      <c r="E458" s="27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>
      <c r="A459" s="7"/>
      <c r="B459" s="299"/>
      <c r="C459" s="8"/>
      <c r="D459" s="8"/>
      <c r="E459" s="27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>
      <c r="A460" s="7"/>
      <c r="B460" s="299"/>
      <c r="C460" s="8"/>
      <c r="D460" s="8"/>
      <c r="E460" s="27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>
      <c r="A461" s="7"/>
      <c r="B461" s="299"/>
      <c r="C461" s="8"/>
      <c r="D461" s="8"/>
      <c r="E461" s="27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>
      <c r="A462" s="7"/>
      <c r="B462" s="299"/>
      <c r="C462" s="8"/>
      <c r="D462" s="8"/>
      <c r="E462" s="27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>
      <c r="A463" s="7"/>
      <c r="B463" s="299"/>
      <c r="C463" s="8"/>
      <c r="D463" s="8"/>
      <c r="E463" s="27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>
      <c r="A464" s="7"/>
      <c r="B464" s="299"/>
      <c r="C464" s="8"/>
      <c r="D464" s="8"/>
      <c r="E464" s="27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>
      <c r="A465" s="7"/>
      <c r="B465" s="299"/>
      <c r="C465" s="8"/>
      <c r="D465" s="8"/>
      <c r="E465" s="27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>
      <c r="A466" s="7"/>
      <c r="B466" s="299"/>
      <c r="C466" s="8"/>
      <c r="D466" s="8"/>
      <c r="E466" s="27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>
      <c r="A467" s="7"/>
      <c r="B467" s="299"/>
      <c r="C467" s="8"/>
      <c r="D467" s="8"/>
      <c r="E467" s="27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>
      <c r="A468" s="7"/>
      <c r="B468" s="299"/>
      <c r="C468" s="8"/>
      <c r="D468" s="8"/>
      <c r="E468" s="27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>
      <c r="A469" s="7"/>
      <c r="B469" s="299"/>
      <c r="C469" s="8"/>
      <c r="D469" s="8"/>
      <c r="E469" s="27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>
      <c r="A470" s="7"/>
      <c r="B470" s="299"/>
      <c r="C470" s="8"/>
      <c r="D470" s="8"/>
      <c r="E470" s="27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>
      <c r="A471" s="7"/>
      <c r="B471" s="299"/>
      <c r="C471" s="8"/>
      <c r="D471" s="8"/>
      <c r="E471" s="27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>
      <c r="A472" s="7"/>
      <c r="B472" s="299"/>
      <c r="C472" s="8"/>
      <c r="D472" s="8"/>
      <c r="E472" s="27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>
      <c r="A473" s="7"/>
      <c r="B473" s="299"/>
      <c r="C473" s="8"/>
      <c r="D473" s="8"/>
      <c r="E473" s="27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>
      <c r="A474" s="7"/>
      <c r="B474" s="299"/>
      <c r="C474" s="8"/>
      <c r="D474" s="8"/>
      <c r="E474" s="27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>
      <c r="A475" s="7"/>
      <c r="B475" s="299"/>
      <c r="C475" s="8"/>
      <c r="D475" s="8"/>
      <c r="E475" s="27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>
      <c r="A476" s="7"/>
      <c r="B476" s="299"/>
      <c r="C476" s="8"/>
      <c r="D476" s="8"/>
      <c r="E476" s="27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>
      <c r="A477" s="7"/>
      <c r="B477" s="299"/>
      <c r="C477" s="8"/>
      <c r="D477" s="8"/>
      <c r="E477" s="27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>
      <c r="A478" s="7"/>
      <c r="B478" s="299"/>
      <c r="C478" s="8"/>
      <c r="D478" s="8"/>
      <c r="E478" s="27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>
      <c r="A479" s="7"/>
      <c r="B479" s="299"/>
      <c r="C479" s="8"/>
      <c r="D479" s="8"/>
      <c r="E479" s="27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>
      <c r="A480" s="7"/>
      <c r="B480" s="299"/>
      <c r="C480" s="8"/>
      <c r="D480" s="8"/>
      <c r="E480" s="27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>
      <c r="A481" s="7"/>
      <c r="B481" s="299"/>
      <c r="C481" s="8"/>
      <c r="D481" s="8"/>
      <c r="E481" s="27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>
      <c r="A482" s="7"/>
      <c r="B482" s="299"/>
      <c r="C482" s="8"/>
      <c r="D482" s="8"/>
      <c r="E482" s="27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>
      <c r="A483" s="7"/>
      <c r="B483" s="299"/>
      <c r="C483" s="8"/>
      <c r="D483" s="8"/>
      <c r="E483" s="27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>
      <c r="A484" s="7"/>
      <c r="B484" s="299"/>
      <c r="C484" s="8"/>
      <c r="D484" s="8"/>
      <c r="E484" s="27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>
      <c r="A485" s="7"/>
      <c r="B485" s="299"/>
      <c r="C485" s="8"/>
      <c r="D485" s="8"/>
      <c r="E485" s="27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>
      <c r="A486" s="7"/>
      <c r="B486" s="299"/>
      <c r="C486" s="8"/>
      <c r="D486" s="8"/>
      <c r="E486" s="27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>
      <c r="A487" s="7"/>
      <c r="B487" s="299"/>
      <c r="C487" s="8"/>
      <c r="D487" s="8"/>
      <c r="E487" s="27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>
      <c r="A488" s="7"/>
      <c r="B488" s="299"/>
      <c r="C488" s="8"/>
      <c r="D488" s="8"/>
      <c r="E488" s="27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>
      <c r="A489" s="7"/>
      <c r="B489" s="299"/>
      <c r="C489" s="8"/>
      <c r="D489" s="8"/>
      <c r="E489" s="27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>
      <c r="A490" s="7"/>
      <c r="B490" s="299"/>
      <c r="C490" s="8"/>
      <c r="D490" s="8"/>
      <c r="E490" s="27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>
      <c r="A491" s="7"/>
      <c r="B491" s="299"/>
      <c r="C491" s="8"/>
      <c r="D491" s="8"/>
      <c r="E491" s="27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>
      <c r="A492" s="7"/>
      <c r="B492" s="299"/>
      <c r="C492" s="8"/>
      <c r="D492" s="8"/>
      <c r="E492" s="27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>
      <c r="A493" s="7"/>
      <c r="B493" s="299"/>
      <c r="C493" s="8"/>
      <c r="D493" s="8"/>
      <c r="E493" s="27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>
      <c r="A494" s="7"/>
      <c r="B494" s="299"/>
      <c r="C494" s="8"/>
      <c r="D494" s="8"/>
      <c r="E494" s="27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>
      <c r="A495" s="7"/>
      <c r="B495" s="299"/>
      <c r="C495" s="8"/>
      <c r="D495" s="8"/>
      <c r="E495" s="27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>
      <c r="A496" s="7"/>
      <c r="B496" s="299"/>
      <c r="C496" s="8"/>
      <c r="D496" s="8"/>
      <c r="E496" s="27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>
      <c r="A497" s="7"/>
      <c r="B497" s="299"/>
      <c r="C497" s="8"/>
      <c r="D497" s="8"/>
      <c r="E497" s="27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>
      <c r="A498" s="7"/>
      <c r="B498" s="299"/>
      <c r="C498" s="8"/>
      <c r="D498" s="8"/>
      <c r="E498" s="27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>
      <c r="A499" s="7"/>
      <c r="B499" s="299"/>
      <c r="C499" s="8"/>
      <c r="D499" s="8"/>
      <c r="E499" s="27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>
      <c r="A500" s="7"/>
      <c r="B500" s="299"/>
      <c r="C500" s="8"/>
      <c r="D500" s="8"/>
      <c r="E500" s="27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>
      <c r="A501" s="7"/>
      <c r="B501" s="299"/>
      <c r="C501" s="8"/>
      <c r="D501" s="8"/>
      <c r="E501" s="27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>
      <c r="A502" s="7"/>
      <c r="B502" s="299"/>
      <c r="C502" s="8"/>
      <c r="D502" s="8"/>
      <c r="E502" s="27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>
      <c r="A503" s="7"/>
      <c r="B503" s="299"/>
      <c r="C503" s="8"/>
      <c r="D503" s="8"/>
      <c r="E503" s="27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>
      <c r="A504" s="7"/>
      <c r="B504" s="299"/>
      <c r="C504" s="8"/>
      <c r="D504" s="8"/>
      <c r="E504" s="27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>
      <c r="A505" s="7"/>
      <c r="B505" s="299"/>
      <c r="C505" s="8"/>
      <c r="D505" s="8"/>
      <c r="E505" s="27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>
      <c r="A506" s="7"/>
      <c r="B506" s="299"/>
      <c r="C506" s="8"/>
      <c r="D506" s="8"/>
      <c r="E506" s="27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>
      <c r="A507" s="7"/>
      <c r="B507" s="299"/>
      <c r="C507" s="8"/>
      <c r="D507" s="8"/>
      <c r="E507" s="27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>
      <c r="A508" s="7"/>
      <c r="B508" s="299"/>
      <c r="C508" s="8"/>
      <c r="D508" s="8"/>
      <c r="E508" s="27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>
      <c r="A509" s="7"/>
      <c r="B509" s="299"/>
      <c r="C509" s="8"/>
      <c r="D509" s="8"/>
      <c r="E509" s="27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>
      <c r="A510" s="7"/>
      <c r="B510" s="299"/>
      <c r="C510" s="8"/>
      <c r="D510" s="8"/>
      <c r="E510" s="27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>
      <c r="A511" s="7"/>
      <c r="B511" s="299"/>
      <c r="C511" s="8"/>
      <c r="D511" s="8"/>
      <c r="E511" s="27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>
      <c r="A512" s="7"/>
      <c r="B512" s="299"/>
      <c r="C512" s="8"/>
      <c r="D512" s="8"/>
      <c r="E512" s="27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>
      <c r="A513" s="7"/>
      <c r="B513" s="299"/>
      <c r="C513" s="8"/>
      <c r="D513" s="8"/>
      <c r="E513" s="27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>
      <c r="A514" s="7"/>
      <c r="B514" s="299"/>
      <c r="C514" s="8"/>
      <c r="D514" s="8"/>
      <c r="E514" s="27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>
      <c r="A515" s="7"/>
      <c r="B515" s="299"/>
      <c r="C515" s="8"/>
      <c r="D515" s="8"/>
      <c r="E515" s="27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>
      <c r="A516" s="7"/>
      <c r="B516" s="299"/>
      <c r="C516" s="8"/>
      <c r="D516" s="8"/>
      <c r="E516" s="27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>
      <c r="A517" s="7"/>
      <c r="B517" s="299"/>
      <c r="C517" s="8"/>
      <c r="D517" s="8"/>
      <c r="E517" s="27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>
      <c r="A518" s="7"/>
      <c r="B518" s="299"/>
      <c r="C518" s="8"/>
      <c r="D518" s="8"/>
      <c r="E518" s="27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>
      <c r="A519" s="7"/>
      <c r="B519" s="299"/>
      <c r="C519" s="8"/>
      <c r="D519" s="8"/>
      <c r="E519" s="27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>
      <c r="A520" s="7"/>
      <c r="B520" s="299"/>
      <c r="C520" s="8"/>
      <c r="D520" s="8"/>
      <c r="E520" s="27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>
      <c r="A521" s="7"/>
      <c r="B521" s="299"/>
      <c r="C521" s="8"/>
      <c r="D521" s="8"/>
      <c r="E521" s="27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>
      <c r="A522" s="7"/>
      <c r="B522" s="299"/>
      <c r="C522" s="8"/>
      <c r="D522" s="8"/>
      <c r="E522" s="27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>
      <c r="A523" s="7"/>
      <c r="B523" s="299"/>
      <c r="C523" s="8"/>
      <c r="D523" s="8"/>
      <c r="E523" s="27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>
      <c r="A524" s="7"/>
      <c r="B524" s="299"/>
      <c r="C524" s="8"/>
      <c r="D524" s="8"/>
      <c r="E524" s="27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>
      <c r="A525" s="7"/>
      <c r="B525" s="299"/>
      <c r="C525" s="8"/>
      <c r="D525" s="8"/>
      <c r="E525" s="27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>
      <c r="A526" s="7"/>
      <c r="B526" s="299"/>
      <c r="C526" s="8"/>
      <c r="D526" s="8"/>
      <c r="E526" s="27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>
      <c r="A527" s="7"/>
      <c r="B527" s="299"/>
      <c r="C527" s="8"/>
      <c r="D527" s="8"/>
      <c r="E527" s="27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>
      <c r="A528" s="7"/>
      <c r="B528" s="299"/>
      <c r="C528" s="8"/>
      <c r="D528" s="8"/>
      <c r="E528" s="27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>
      <c r="A529" s="7"/>
      <c r="B529" s="299"/>
      <c r="C529" s="8"/>
      <c r="D529" s="8"/>
      <c r="E529" s="27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>
      <c r="A530" s="7"/>
      <c r="B530" s="299"/>
      <c r="C530" s="8"/>
      <c r="D530" s="8"/>
      <c r="E530" s="27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>
      <c r="A531" s="7"/>
      <c r="B531" s="299"/>
      <c r="C531" s="8"/>
      <c r="D531" s="8"/>
      <c r="E531" s="27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>
      <c r="A532" s="7"/>
      <c r="B532" s="299"/>
      <c r="C532" s="8"/>
      <c r="D532" s="8"/>
      <c r="E532" s="27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>
      <c r="A533" s="7"/>
      <c r="B533" s="299"/>
      <c r="C533" s="8"/>
      <c r="D533" s="8"/>
      <c r="E533" s="27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>
      <c r="A534" s="7"/>
      <c r="B534" s="299"/>
      <c r="C534" s="8"/>
      <c r="D534" s="8"/>
      <c r="E534" s="27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>
      <c r="A535" s="7"/>
      <c r="B535" s="299"/>
      <c r="C535" s="8"/>
      <c r="D535" s="8"/>
      <c r="E535" s="27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>
      <c r="A536" s="7"/>
      <c r="B536" s="299"/>
      <c r="C536" s="8"/>
      <c r="D536" s="8"/>
      <c r="E536" s="27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>
      <c r="A537" s="7"/>
      <c r="B537" s="299"/>
      <c r="C537" s="8"/>
      <c r="D537" s="8"/>
      <c r="E537" s="27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>
      <c r="A538" s="7"/>
      <c r="B538" s="299"/>
      <c r="C538" s="8"/>
      <c r="D538" s="8"/>
      <c r="E538" s="27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>
      <c r="A539" s="7"/>
      <c r="B539" s="299"/>
      <c r="C539" s="8"/>
      <c r="D539" s="8"/>
      <c r="E539" s="27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>
      <c r="A540" s="7"/>
      <c r="B540" s="299"/>
      <c r="C540" s="8"/>
      <c r="D540" s="8"/>
      <c r="E540" s="27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>
      <c r="A541" s="7"/>
      <c r="B541" s="299"/>
      <c r="C541" s="8"/>
      <c r="D541" s="8"/>
      <c r="E541" s="27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>
      <c r="A542" s="7"/>
      <c r="B542" s="299"/>
      <c r="C542" s="8"/>
      <c r="D542" s="8"/>
      <c r="E542" s="27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>
      <c r="A543" s="7"/>
      <c r="B543" s="299"/>
      <c r="C543" s="8"/>
      <c r="D543" s="8"/>
      <c r="E543" s="27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>
      <c r="A544" s="7"/>
      <c r="B544" s="299"/>
      <c r="C544" s="8"/>
      <c r="D544" s="8"/>
      <c r="E544" s="27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>
      <c r="A545" s="7"/>
      <c r="B545" s="299"/>
      <c r="C545" s="8"/>
      <c r="D545" s="8"/>
      <c r="E545" s="27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>
      <c r="A546" s="7"/>
      <c r="B546" s="299"/>
      <c r="C546" s="8"/>
      <c r="D546" s="8"/>
      <c r="E546" s="27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>
      <c r="A547" s="7"/>
      <c r="B547" s="299"/>
      <c r="C547" s="8"/>
      <c r="D547" s="8"/>
      <c r="E547" s="27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>
      <c r="A548" s="7"/>
      <c r="B548" s="299"/>
      <c r="C548" s="8"/>
      <c r="D548" s="8"/>
      <c r="E548" s="27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>
      <c r="A549" s="7"/>
      <c r="B549" s="299"/>
      <c r="C549" s="8"/>
      <c r="D549" s="8"/>
      <c r="E549" s="27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>
      <c r="A550" s="7"/>
      <c r="B550" s="299"/>
      <c r="C550" s="8"/>
      <c r="D550" s="8"/>
      <c r="E550" s="27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>
      <c r="A551" s="7"/>
      <c r="B551" s="299"/>
      <c r="C551" s="8"/>
      <c r="D551" s="8"/>
      <c r="E551" s="27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>
      <c r="A552" s="7"/>
      <c r="B552" s="299"/>
      <c r="C552" s="8"/>
      <c r="D552" s="8"/>
      <c r="E552" s="27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>
      <c r="A553" s="7"/>
      <c r="B553" s="299"/>
      <c r="C553" s="8"/>
      <c r="D553" s="8"/>
      <c r="E553" s="27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>
      <c r="A554" s="7"/>
      <c r="B554" s="299"/>
      <c r="C554" s="8"/>
      <c r="D554" s="8"/>
      <c r="E554" s="27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>
      <c r="A555" s="7"/>
      <c r="B555" s="299"/>
      <c r="C555" s="8"/>
      <c r="D555" s="8"/>
      <c r="E555" s="27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>
      <c r="A556" s="7"/>
      <c r="B556" s="299"/>
      <c r="C556" s="8"/>
      <c r="D556" s="8"/>
      <c r="E556" s="27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>
      <c r="A557" s="7"/>
      <c r="B557" s="299"/>
      <c r="C557" s="8"/>
      <c r="D557" s="8"/>
      <c r="E557" s="27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>
      <c r="A558" s="7"/>
      <c r="B558" s="299"/>
      <c r="C558" s="8"/>
      <c r="D558" s="8"/>
      <c r="E558" s="27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>
      <c r="A559" s="7"/>
      <c r="B559" s="299"/>
      <c r="C559" s="8"/>
      <c r="D559" s="8"/>
      <c r="E559" s="27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>
      <c r="A560" s="7"/>
      <c r="B560" s="299"/>
      <c r="C560" s="8"/>
      <c r="D560" s="8"/>
      <c r="E560" s="27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>
      <c r="A561" s="7"/>
      <c r="B561" s="299"/>
      <c r="C561" s="8"/>
      <c r="D561" s="8"/>
      <c r="E561" s="27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>
      <c r="A562" s="7"/>
      <c r="B562" s="299"/>
      <c r="C562" s="8"/>
      <c r="D562" s="8"/>
      <c r="E562" s="27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>
      <c r="A563" s="7"/>
      <c r="B563" s="299"/>
      <c r="C563" s="8"/>
      <c r="D563" s="8"/>
      <c r="E563" s="27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>
      <c r="A564" s="7"/>
      <c r="B564" s="299"/>
      <c r="C564" s="8"/>
      <c r="D564" s="8"/>
      <c r="E564" s="27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>
      <c r="A565" s="7"/>
      <c r="B565" s="299"/>
      <c r="C565" s="8"/>
      <c r="D565" s="8"/>
      <c r="E565" s="27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>
      <c r="A566" s="7"/>
      <c r="B566" s="299"/>
      <c r="C566" s="8"/>
      <c r="D566" s="8"/>
      <c r="E566" s="27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>
      <c r="A567" s="7"/>
      <c r="B567" s="299"/>
      <c r="C567" s="8"/>
      <c r="D567" s="8"/>
      <c r="E567" s="27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>
      <c r="A568" s="7"/>
      <c r="B568" s="299"/>
      <c r="C568" s="8"/>
      <c r="D568" s="8"/>
      <c r="E568" s="27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>
      <c r="A569" s="7"/>
      <c r="B569" s="299"/>
      <c r="C569" s="8"/>
      <c r="D569" s="8"/>
      <c r="E569" s="27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>
      <c r="A570" s="7"/>
      <c r="B570" s="299"/>
      <c r="C570" s="8"/>
      <c r="D570" s="8"/>
      <c r="E570" s="27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>
      <c r="A571" s="7"/>
      <c r="B571" s="299"/>
      <c r="C571" s="8"/>
      <c r="D571" s="8"/>
      <c r="E571" s="27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>
      <c r="A572" s="7"/>
      <c r="B572" s="299"/>
      <c r="C572" s="8"/>
      <c r="D572" s="8"/>
      <c r="E572" s="27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>
      <c r="A573" s="7"/>
      <c r="B573" s="299"/>
      <c r="C573" s="8"/>
      <c r="D573" s="8"/>
      <c r="E573" s="27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>
      <c r="A574" s="7"/>
      <c r="B574" s="299"/>
      <c r="C574" s="8"/>
      <c r="D574" s="8"/>
      <c r="E574" s="27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>
      <c r="A575" s="7"/>
      <c r="B575" s="299"/>
      <c r="C575" s="8"/>
      <c r="D575" s="8"/>
      <c r="E575" s="27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>
      <c r="A576" s="7"/>
      <c r="B576" s="299"/>
      <c r="C576" s="8"/>
      <c r="D576" s="8"/>
      <c r="E576" s="27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>
      <c r="A577" s="7"/>
      <c r="B577" s="299"/>
      <c r="C577" s="8"/>
      <c r="D577" s="8"/>
      <c r="E577" s="27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>
      <c r="A578" s="7"/>
      <c r="B578" s="299"/>
      <c r="C578" s="8"/>
      <c r="D578" s="8"/>
      <c r="E578" s="27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>
      <c r="A579" s="7"/>
      <c r="B579" s="299"/>
      <c r="C579" s="8"/>
      <c r="D579" s="8"/>
      <c r="E579" s="27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>
      <c r="A580" s="7"/>
      <c r="B580" s="299"/>
      <c r="C580" s="8"/>
      <c r="D580" s="8"/>
      <c r="E580" s="27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>
      <c r="A581" s="7"/>
      <c r="B581" s="299"/>
      <c r="C581" s="8"/>
      <c r="D581" s="8"/>
      <c r="E581" s="27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>
      <c r="A582" s="7"/>
      <c r="B582" s="299"/>
      <c r="C582" s="8"/>
      <c r="D582" s="8"/>
      <c r="E582" s="27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>
      <c r="A583" s="7"/>
      <c r="B583" s="299"/>
      <c r="C583" s="8"/>
      <c r="D583" s="8"/>
      <c r="E583" s="27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>
      <c r="A584" s="7"/>
      <c r="B584" s="299"/>
      <c r="C584" s="8"/>
      <c r="D584" s="8"/>
      <c r="E584" s="27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>
      <c r="A585" s="7"/>
      <c r="B585" s="299"/>
      <c r="C585" s="8"/>
      <c r="D585" s="8"/>
      <c r="E585" s="27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>
      <c r="A586" s="7"/>
      <c r="B586" s="299"/>
      <c r="C586" s="8"/>
      <c r="D586" s="8"/>
      <c r="E586" s="27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>
      <c r="A587" s="7"/>
      <c r="B587" s="299"/>
      <c r="C587" s="8"/>
      <c r="D587" s="8"/>
      <c r="E587" s="27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>
      <c r="A588" s="7"/>
      <c r="B588" s="299"/>
      <c r="C588" s="8"/>
      <c r="D588" s="8"/>
      <c r="E588" s="27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>
      <c r="A589" s="7"/>
      <c r="B589" s="299"/>
      <c r="C589" s="8"/>
      <c r="D589" s="8"/>
      <c r="E589" s="27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>
      <c r="A590" s="7"/>
      <c r="B590" s="299"/>
      <c r="C590" s="8"/>
      <c r="D590" s="8"/>
      <c r="E590" s="27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>
      <c r="A591" s="7"/>
      <c r="B591" s="299"/>
      <c r="C591" s="8"/>
      <c r="D591" s="8"/>
      <c r="E591" s="27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>
      <c r="A592" s="7"/>
      <c r="B592" s="299"/>
      <c r="C592" s="8"/>
      <c r="D592" s="8"/>
      <c r="E592" s="27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>
      <c r="A593" s="7"/>
      <c r="B593" s="299"/>
      <c r="C593" s="8"/>
      <c r="D593" s="8"/>
      <c r="E593" s="27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>
      <c r="A594" s="7"/>
      <c r="B594" s="299"/>
      <c r="C594" s="8"/>
      <c r="D594" s="8"/>
      <c r="E594" s="27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>
      <c r="A595" s="7"/>
      <c r="B595" s="299"/>
      <c r="C595" s="8"/>
      <c r="D595" s="8"/>
      <c r="E595" s="27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>
      <c r="A596" s="7"/>
      <c r="B596" s="299"/>
      <c r="C596" s="8"/>
      <c r="D596" s="8"/>
      <c r="E596" s="27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>
      <c r="A597" s="7"/>
      <c r="B597" s="299"/>
      <c r="C597" s="8"/>
      <c r="D597" s="8"/>
      <c r="E597" s="27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>
      <c r="A598" s="7"/>
      <c r="B598" s="299"/>
      <c r="C598" s="8"/>
      <c r="D598" s="8"/>
      <c r="E598" s="27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>
      <c r="A599" s="7"/>
      <c r="B599" s="299"/>
      <c r="C599" s="8"/>
      <c r="D599" s="8"/>
      <c r="E599" s="27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>
      <c r="A600" s="7"/>
      <c r="B600" s="299"/>
      <c r="C600" s="8"/>
      <c r="D600" s="8"/>
      <c r="E600" s="27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>
      <c r="A601" s="7"/>
      <c r="B601" s="299"/>
      <c r="C601" s="8"/>
      <c r="D601" s="8"/>
      <c r="E601" s="27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>
      <c r="A602" s="7"/>
      <c r="B602" s="299"/>
      <c r="C602" s="8"/>
      <c r="D602" s="8"/>
      <c r="E602" s="27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>
      <c r="A603" s="7"/>
      <c r="B603" s="299"/>
      <c r="C603" s="8"/>
      <c r="D603" s="8"/>
      <c r="E603" s="27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>
      <c r="A604" s="7"/>
      <c r="B604" s="299"/>
      <c r="C604" s="8"/>
      <c r="D604" s="8"/>
      <c r="E604" s="27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>
      <c r="A605" s="7"/>
      <c r="B605" s="299"/>
      <c r="C605" s="8"/>
      <c r="D605" s="8"/>
      <c r="E605" s="27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>
      <c r="A606" s="7"/>
      <c r="B606" s="299"/>
      <c r="C606" s="8"/>
      <c r="D606" s="8"/>
      <c r="E606" s="27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>
      <c r="A607" s="7"/>
      <c r="B607" s="299"/>
      <c r="C607" s="8"/>
      <c r="D607" s="8"/>
      <c r="E607" s="27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>
      <c r="A608" s="7"/>
      <c r="B608" s="299"/>
      <c r="C608" s="8"/>
      <c r="D608" s="8"/>
      <c r="E608" s="27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>
      <c r="A609" s="7"/>
      <c r="B609" s="299"/>
      <c r="C609" s="8"/>
      <c r="D609" s="8"/>
      <c r="E609" s="27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>
      <c r="A610" s="7"/>
      <c r="B610" s="299"/>
      <c r="C610" s="8"/>
      <c r="D610" s="8"/>
      <c r="E610" s="27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>
      <c r="A611" s="7"/>
      <c r="B611" s="299"/>
      <c r="C611" s="8"/>
      <c r="D611" s="8"/>
      <c r="E611" s="27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>
      <c r="A612" s="7"/>
      <c r="B612" s="299"/>
      <c r="C612" s="8"/>
      <c r="D612" s="8"/>
      <c r="E612" s="27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>
      <c r="A613" s="7"/>
      <c r="B613" s="299"/>
      <c r="C613" s="8"/>
      <c r="D613" s="8"/>
      <c r="E613" s="27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>
      <c r="A614" s="7"/>
      <c r="B614" s="299"/>
      <c r="C614" s="8"/>
      <c r="D614" s="8"/>
      <c r="E614" s="27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>
      <c r="A615" s="7"/>
      <c r="B615" s="299"/>
      <c r="C615" s="8"/>
      <c r="D615" s="8"/>
      <c r="E615" s="27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>
      <c r="A616" s="7"/>
      <c r="B616" s="299"/>
      <c r="C616" s="8"/>
      <c r="D616" s="8"/>
      <c r="E616" s="27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>
      <c r="A617" s="7"/>
      <c r="B617" s="299"/>
      <c r="C617" s="8"/>
      <c r="D617" s="8"/>
      <c r="E617" s="27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>
      <c r="A618" s="7"/>
      <c r="B618" s="299"/>
      <c r="C618" s="8"/>
      <c r="D618" s="8"/>
      <c r="E618" s="27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>
      <c r="A619" s="7"/>
      <c r="B619" s="299"/>
      <c r="C619" s="8"/>
      <c r="D619" s="8"/>
      <c r="E619" s="27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>
      <c r="A620" s="7"/>
      <c r="B620" s="299"/>
      <c r="C620" s="8"/>
      <c r="D620" s="8"/>
      <c r="E620" s="27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>
      <c r="A621" s="7"/>
      <c r="B621" s="299"/>
      <c r="C621" s="8"/>
      <c r="D621" s="8"/>
      <c r="E621" s="27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>
      <c r="A622" s="7"/>
      <c r="B622" s="299"/>
      <c r="C622" s="8"/>
      <c r="D622" s="8"/>
      <c r="E622" s="27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>
      <c r="A623" s="7"/>
      <c r="B623" s="299"/>
      <c r="C623" s="8"/>
      <c r="D623" s="8"/>
      <c r="E623" s="27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>
      <c r="A624" s="7"/>
      <c r="B624" s="299"/>
      <c r="C624" s="8"/>
      <c r="D624" s="8"/>
      <c r="E624" s="27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>
      <c r="A625" s="7"/>
      <c r="B625" s="299"/>
      <c r="C625" s="8"/>
      <c r="D625" s="8"/>
      <c r="E625" s="27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>
      <c r="A626" s="7"/>
      <c r="B626" s="299"/>
      <c r="C626" s="8"/>
      <c r="D626" s="8"/>
      <c r="E626" s="27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>
      <c r="A627" s="7"/>
      <c r="B627" s="299"/>
      <c r="C627" s="8"/>
      <c r="D627" s="8"/>
      <c r="E627" s="27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>
      <c r="A628" s="7"/>
      <c r="B628" s="299"/>
      <c r="C628" s="8"/>
      <c r="D628" s="8"/>
      <c r="E628" s="27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>
      <c r="A629" s="7"/>
      <c r="B629" s="299"/>
      <c r="C629" s="8"/>
      <c r="D629" s="8"/>
      <c r="E629" s="27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>
      <c r="A630" s="7"/>
      <c r="B630" s="299"/>
      <c r="C630" s="8"/>
      <c r="D630" s="8"/>
      <c r="E630" s="27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>
      <c r="A631" s="7"/>
      <c r="B631" s="299"/>
      <c r="C631" s="8"/>
      <c r="D631" s="8"/>
      <c r="E631" s="27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>
      <c r="A632" s="7"/>
      <c r="B632" s="299"/>
      <c r="C632" s="8"/>
      <c r="D632" s="8"/>
      <c r="E632" s="27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>
      <c r="A633" s="7"/>
      <c r="B633" s="299"/>
      <c r="C633" s="8"/>
      <c r="D633" s="8"/>
      <c r="E633" s="27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>
      <c r="A634" s="7"/>
      <c r="B634" s="299"/>
      <c r="C634" s="8"/>
      <c r="D634" s="8"/>
      <c r="E634" s="27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>
      <c r="A635" s="7"/>
      <c r="B635" s="299"/>
      <c r="C635" s="8"/>
      <c r="D635" s="8"/>
      <c r="E635" s="27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>
      <c r="A636" s="7"/>
      <c r="B636" s="299"/>
      <c r="C636" s="8"/>
      <c r="D636" s="8"/>
      <c r="E636" s="27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>
      <c r="A637" s="7"/>
      <c r="B637" s="299"/>
      <c r="C637" s="8"/>
      <c r="D637" s="8"/>
      <c r="E637" s="27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>
      <c r="A638" s="7"/>
      <c r="B638" s="299"/>
      <c r="C638" s="8"/>
      <c r="D638" s="8"/>
      <c r="E638" s="27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>
      <c r="A639" s="7"/>
      <c r="B639" s="299"/>
      <c r="C639" s="8"/>
      <c r="D639" s="8"/>
      <c r="E639" s="27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>
      <c r="A640" s="7"/>
      <c r="B640" s="299"/>
      <c r="C640" s="8"/>
      <c r="D640" s="8"/>
      <c r="E640" s="27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>
      <c r="A641" s="7"/>
      <c r="B641" s="299"/>
      <c r="C641" s="8"/>
      <c r="D641" s="8"/>
      <c r="E641" s="27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>
      <c r="A642" s="7"/>
      <c r="B642" s="299"/>
      <c r="C642" s="8"/>
      <c r="D642" s="8"/>
      <c r="E642" s="27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>
      <c r="A643" s="7"/>
      <c r="B643" s="299"/>
      <c r="C643" s="8"/>
      <c r="D643" s="8"/>
      <c r="E643" s="27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>
      <c r="A644" s="7"/>
      <c r="B644" s="299"/>
      <c r="C644" s="8"/>
      <c r="D644" s="8"/>
      <c r="E644" s="27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>
      <c r="A645" s="7"/>
      <c r="B645" s="299"/>
      <c r="C645" s="8"/>
      <c r="D645" s="8"/>
      <c r="E645" s="27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>
      <c r="A646" s="7"/>
      <c r="B646" s="299"/>
      <c r="C646" s="8"/>
      <c r="D646" s="8"/>
      <c r="E646" s="27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>
      <c r="A647" s="7"/>
      <c r="B647" s="299"/>
      <c r="C647" s="8"/>
      <c r="D647" s="8"/>
      <c r="E647" s="27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>
      <c r="A648" s="7"/>
      <c r="B648" s="299"/>
      <c r="C648" s="8"/>
      <c r="D648" s="8"/>
      <c r="E648" s="27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>
      <c r="A649" s="7"/>
      <c r="B649" s="299"/>
      <c r="C649" s="8"/>
      <c r="D649" s="8"/>
      <c r="E649" s="27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>
      <c r="A650" s="7"/>
      <c r="B650" s="299"/>
      <c r="C650" s="8"/>
      <c r="D650" s="8"/>
      <c r="E650" s="27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>
      <c r="A651" s="7"/>
      <c r="B651" s="299"/>
      <c r="C651" s="8"/>
      <c r="D651" s="8"/>
      <c r="E651" s="27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>
      <c r="A652" s="7"/>
      <c r="B652" s="299"/>
      <c r="C652" s="8"/>
      <c r="D652" s="8"/>
      <c r="E652" s="27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>
      <c r="A653" s="7"/>
      <c r="B653" s="299"/>
      <c r="C653" s="8"/>
      <c r="D653" s="8"/>
      <c r="E653" s="27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>
      <c r="A654" s="7"/>
      <c r="B654" s="299"/>
      <c r="C654" s="8"/>
      <c r="D654" s="8"/>
      <c r="E654" s="27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>
      <c r="A655" s="7"/>
      <c r="B655" s="299"/>
      <c r="C655" s="8"/>
      <c r="D655" s="8"/>
      <c r="E655" s="27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>
      <c r="A656" s="7"/>
      <c r="B656" s="299"/>
      <c r="C656" s="8"/>
      <c r="D656" s="8"/>
      <c r="E656" s="27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>
      <c r="A657" s="7"/>
      <c r="B657" s="299"/>
      <c r="C657" s="8"/>
      <c r="D657" s="8"/>
      <c r="E657" s="27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>
      <c r="A658" s="7"/>
      <c r="B658" s="299"/>
      <c r="C658" s="8"/>
      <c r="D658" s="8"/>
      <c r="E658" s="27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>
      <c r="A659" s="7"/>
      <c r="B659" s="299"/>
      <c r="C659" s="8"/>
      <c r="D659" s="8"/>
      <c r="E659" s="27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>
      <c r="A660" s="7"/>
      <c r="B660" s="299"/>
      <c r="C660" s="8"/>
      <c r="D660" s="8"/>
      <c r="E660" s="27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>
      <c r="A661" s="7"/>
      <c r="B661" s="299"/>
      <c r="C661" s="8"/>
      <c r="D661" s="8"/>
      <c r="E661" s="27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>
      <c r="A662" s="7"/>
      <c r="B662" s="299"/>
      <c r="C662" s="8"/>
      <c r="D662" s="8"/>
      <c r="E662" s="27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>
      <c r="A663" s="7"/>
      <c r="B663" s="299"/>
      <c r="C663" s="8"/>
      <c r="D663" s="8"/>
      <c r="E663" s="27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>
      <c r="A664" s="7"/>
      <c r="B664" s="299"/>
      <c r="C664" s="8"/>
      <c r="D664" s="8"/>
      <c r="E664" s="27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>
      <c r="A665" s="7"/>
      <c r="B665" s="299"/>
      <c r="C665" s="8"/>
      <c r="D665" s="8"/>
      <c r="E665" s="27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>
      <c r="A666" s="7"/>
      <c r="B666" s="299"/>
      <c r="C666" s="8"/>
      <c r="D666" s="8"/>
      <c r="E666" s="27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>
      <c r="A667" s="7"/>
      <c r="B667" s="299"/>
      <c r="C667" s="8"/>
      <c r="D667" s="8"/>
      <c r="E667" s="27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>
      <c r="A668" s="7"/>
      <c r="B668" s="299"/>
      <c r="C668" s="8"/>
      <c r="D668" s="8"/>
      <c r="E668" s="27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>
      <c r="A669" s="7"/>
      <c r="B669" s="299"/>
      <c r="C669" s="8"/>
      <c r="D669" s="8"/>
      <c r="E669" s="27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>
      <c r="A670" s="7"/>
      <c r="B670" s="299"/>
      <c r="C670" s="8"/>
      <c r="D670" s="8"/>
      <c r="E670" s="27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>
      <c r="A671" s="7"/>
      <c r="B671" s="299"/>
      <c r="C671" s="8"/>
      <c r="D671" s="8"/>
      <c r="E671" s="27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>
      <c r="A672" s="7"/>
      <c r="B672" s="299"/>
      <c r="C672" s="8"/>
      <c r="D672" s="8"/>
      <c r="E672" s="27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>
      <c r="A673" s="7"/>
      <c r="B673" s="299"/>
      <c r="C673" s="8"/>
      <c r="D673" s="8"/>
      <c r="E673" s="27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>
      <c r="A674" s="7"/>
      <c r="B674" s="299"/>
      <c r="C674" s="8"/>
      <c r="D674" s="8"/>
      <c r="E674" s="27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>
      <c r="A675" s="7"/>
      <c r="B675" s="299"/>
      <c r="C675" s="8"/>
      <c r="D675" s="8"/>
      <c r="E675" s="27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>
      <c r="A676" s="7"/>
      <c r="B676" s="299"/>
      <c r="C676" s="8"/>
      <c r="D676" s="8"/>
      <c r="E676" s="27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>
      <c r="A677" s="7"/>
      <c r="B677" s="299"/>
      <c r="C677" s="8"/>
      <c r="D677" s="8"/>
      <c r="E677" s="27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>
      <c r="A678" s="7"/>
      <c r="B678" s="299"/>
      <c r="C678" s="8"/>
      <c r="D678" s="8"/>
      <c r="E678" s="27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>
      <c r="A679" s="7"/>
      <c r="B679" s="299"/>
      <c r="C679" s="8"/>
      <c r="D679" s="8"/>
      <c r="E679" s="27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>
      <c r="A680" s="7"/>
      <c r="B680" s="299"/>
      <c r="C680" s="8"/>
      <c r="D680" s="8"/>
      <c r="E680" s="27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>
      <c r="A681" s="7"/>
      <c r="B681" s="299"/>
      <c r="C681" s="8"/>
      <c r="D681" s="8"/>
      <c r="E681" s="27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>
      <c r="A682" s="7"/>
      <c r="B682" s="299"/>
      <c r="C682" s="8"/>
      <c r="D682" s="8"/>
      <c r="E682" s="27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>
      <c r="A683" s="7"/>
      <c r="B683" s="299"/>
      <c r="C683" s="8"/>
      <c r="D683" s="8"/>
      <c r="E683" s="27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>
      <c r="A684" s="7"/>
      <c r="B684" s="299"/>
      <c r="C684" s="8"/>
      <c r="D684" s="8"/>
      <c r="E684" s="27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>
      <c r="A685" s="7"/>
      <c r="B685" s="299"/>
      <c r="C685" s="8"/>
      <c r="D685" s="8"/>
      <c r="E685" s="27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>
      <c r="A686" s="7"/>
      <c r="B686" s="299"/>
      <c r="C686" s="8"/>
      <c r="D686" s="8"/>
      <c r="E686" s="27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>
      <c r="A687" s="7"/>
      <c r="B687" s="299"/>
      <c r="C687" s="8"/>
      <c r="D687" s="8"/>
      <c r="E687" s="27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>
      <c r="A688" s="7"/>
      <c r="B688" s="299"/>
      <c r="C688" s="8"/>
      <c r="D688" s="8"/>
      <c r="E688" s="27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>
      <c r="A689" s="7"/>
      <c r="B689" s="299"/>
      <c r="C689" s="8"/>
      <c r="D689" s="8"/>
      <c r="E689" s="27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>
      <c r="A690" s="7"/>
      <c r="B690" s="299"/>
      <c r="C690" s="8"/>
      <c r="D690" s="8"/>
      <c r="E690" s="27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>
      <c r="A691" s="7"/>
      <c r="B691" s="299"/>
      <c r="C691" s="8"/>
      <c r="D691" s="8"/>
      <c r="E691" s="27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>
      <c r="A692" s="7"/>
      <c r="B692" s="299"/>
      <c r="C692" s="8"/>
      <c r="D692" s="8"/>
      <c r="E692" s="27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>
      <c r="A693" s="7"/>
      <c r="B693" s="299"/>
      <c r="C693" s="8"/>
      <c r="D693" s="8"/>
      <c r="E693" s="27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>
      <c r="A694" s="7"/>
      <c r="B694" s="299"/>
      <c r="C694" s="8"/>
      <c r="D694" s="8"/>
      <c r="E694" s="27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>
      <c r="A695" s="7"/>
      <c r="B695" s="299"/>
      <c r="C695" s="8"/>
      <c r="D695" s="8"/>
      <c r="E695" s="27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>
      <c r="A696" s="7"/>
      <c r="B696" s="299"/>
      <c r="C696" s="8"/>
      <c r="D696" s="8"/>
      <c r="E696" s="27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>
      <c r="A697" s="7"/>
      <c r="B697" s="299"/>
      <c r="C697" s="8"/>
      <c r="D697" s="8"/>
      <c r="E697" s="27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>
      <c r="A698" s="7"/>
      <c r="B698" s="299"/>
      <c r="C698" s="8"/>
      <c r="D698" s="8"/>
      <c r="E698" s="27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>
      <c r="A699" s="7"/>
      <c r="B699" s="299"/>
      <c r="C699" s="8"/>
      <c r="D699" s="8"/>
      <c r="E699" s="27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>
      <c r="A700" s="7"/>
      <c r="B700" s="299"/>
      <c r="C700" s="8"/>
      <c r="D700" s="8"/>
      <c r="E700" s="27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>
      <c r="A701" s="7"/>
      <c r="B701" s="299"/>
      <c r="C701" s="8"/>
      <c r="D701" s="8"/>
      <c r="E701" s="27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>
      <c r="A702" s="7"/>
      <c r="B702" s="299"/>
      <c r="C702" s="8"/>
      <c r="D702" s="8"/>
      <c r="E702" s="27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>
      <c r="A703" s="7"/>
      <c r="B703" s="299"/>
      <c r="C703" s="8"/>
      <c r="D703" s="8"/>
      <c r="E703" s="27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>
      <c r="A704" s="7"/>
      <c r="B704" s="299"/>
      <c r="C704" s="8"/>
      <c r="D704" s="8"/>
      <c r="E704" s="27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>
      <c r="A705" s="7"/>
      <c r="B705" s="299"/>
      <c r="C705" s="8"/>
      <c r="D705" s="8"/>
      <c r="E705" s="27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>
      <c r="A706" s="7"/>
      <c r="B706" s="299"/>
      <c r="C706" s="8"/>
      <c r="D706" s="8"/>
      <c r="E706" s="27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>
      <c r="A707" s="7"/>
      <c r="B707" s="299"/>
      <c r="C707" s="8"/>
      <c r="D707" s="8"/>
      <c r="E707" s="27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>
      <c r="A708" s="7"/>
      <c r="B708" s="299"/>
      <c r="C708" s="8"/>
      <c r="D708" s="8"/>
      <c r="E708" s="27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>
      <c r="A709" s="7"/>
      <c r="B709" s="299"/>
      <c r="C709" s="8"/>
      <c r="D709" s="8"/>
      <c r="E709" s="27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>
      <c r="A710" s="7"/>
      <c r="B710" s="299"/>
      <c r="C710" s="8"/>
      <c r="D710" s="8"/>
      <c r="E710" s="27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>
      <c r="A711" s="7"/>
      <c r="B711" s="299"/>
      <c r="C711" s="8"/>
      <c r="D711" s="8"/>
      <c r="E711" s="27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>
      <c r="A712" s="7"/>
      <c r="B712" s="299"/>
      <c r="C712" s="8"/>
      <c r="D712" s="8"/>
      <c r="E712" s="27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>
      <c r="A713" s="7"/>
      <c r="B713" s="299"/>
      <c r="C713" s="8"/>
      <c r="D713" s="8"/>
      <c r="E713" s="27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>
      <c r="A714" s="7"/>
      <c r="B714" s="299"/>
      <c r="C714" s="8"/>
      <c r="D714" s="8"/>
      <c r="E714" s="27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>
      <c r="A715" s="7"/>
      <c r="B715" s="299"/>
      <c r="C715" s="8"/>
      <c r="D715" s="8"/>
      <c r="E715" s="27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>
      <c r="A716" s="7"/>
      <c r="B716" s="299"/>
      <c r="C716" s="8"/>
      <c r="D716" s="8"/>
      <c r="E716" s="27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>
      <c r="A717" s="7"/>
      <c r="B717" s="299"/>
      <c r="C717" s="8"/>
      <c r="D717" s="8"/>
      <c r="E717" s="27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>
      <c r="A718" s="7"/>
      <c r="B718" s="299"/>
      <c r="C718" s="8"/>
      <c r="D718" s="8"/>
      <c r="E718" s="27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>
      <c r="A719" s="7"/>
      <c r="B719" s="299"/>
      <c r="C719" s="8"/>
      <c r="D719" s="8"/>
      <c r="E719" s="27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>
      <c r="A720" s="7"/>
      <c r="B720" s="299"/>
      <c r="C720" s="8"/>
      <c r="D720" s="8"/>
      <c r="E720" s="27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>
      <c r="A721" s="7"/>
      <c r="B721" s="299"/>
      <c r="C721" s="8"/>
      <c r="D721" s="8"/>
      <c r="E721" s="27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>
      <c r="A722" s="7"/>
      <c r="B722" s="299"/>
      <c r="C722" s="8"/>
      <c r="D722" s="8"/>
      <c r="E722" s="27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>
      <c r="A723" s="7"/>
      <c r="B723" s="299"/>
      <c r="C723" s="8"/>
      <c r="D723" s="8"/>
      <c r="E723" s="27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>
      <c r="A724" s="7"/>
      <c r="B724" s="299"/>
      <c r="C724" s="8"/>
      <c r="D724" s="8"/>
      <c r="E724" s="27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>
      <c r="A725" s="7"/>
      <c r="B725" s="299"/>
      <c r="C725" s="8"/>
      <c r="D725" s="8"/>
      <c r="E725" s="27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>
      <c r="A726" s="7"/>
      <c r="B726" s="299"/>
      <c r="C726" s="8"/>
      <c r="D726" s="8"/>
      <c r="E726" s="27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>
      <c r="A727" s="7"/>
      <c r="B727" s="299"/>
      <c r="C727" s="8"/>
      <c r="D727" s="8"/>
      <c r="E727" s="27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>
      <c r="A728" s="7"/>
      <c r="B728" s="299"/>
      <c r="C728" s="8"/>
      <c r="D728" s="8"/>
      <c r="E728" s="27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>
      <c r="A729" s="7"/>
      <c r="B729" s="299"/>
      <c r="C729" s="8"/>
      <c r="D729" s="8"/>
      <c r="E729" s="27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>
      <c r="A730" s="7"/>
      <c r="B730" s="299"/>
      <c r="C730" s="8"/>
      <c r="D730" s="8"/>
      <c r="E730" s="27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>
      <c r="A731" s="7"/>
      <c r="B731" s="299"/>
      <c r="C731" s="8"/>
      <c r="D731" s="8"/>
      <c r="E731" s="27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>
      <c r="A732" s="7"/>
      <c r="B732" s="299"/>
      <c r="C732" s="8"/>
      <c r="D732" s="8"/>
      <c r="E732" s="27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>
      <c r="A733" s="7"/>
      <c r="B733" s="299"/>
      <c r="C733" s="8"/>
      <c r="D733" s="8"/>
      <c r="E733" s="27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>
      <c r="A734" s="7"/>
      <c r="B734" s="299"/>
      <c r="C734" s="8"/>
      <c r="D734" s="8"/>
      <c r="E734" s="27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>
      <c r="A735" s="7"/>
      <c r="B735" s="299"/>
      <c r="C735" s="8"/>
      <c r="D735" s="8"/>
      <c r="E735" s="27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>
      <c r="A736" s="7"/>
      <c r="B736" s="299"/>
      <c r="C736" s="8"/>
      <c r="D736" s="8"/>
      <c r="E736" s="27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>
      <c r="A737" s="7"/>
      <c r="B737" s="299"/>
      <c r="C737" s="8"/>
      <c r="D737" s="8"/>
      <c r="E737" s="27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>
      <c r="A738" s="7"/>
      <c r="B738" s="299"/>
      <c r="C738" s="8"/>
      <c r="D738" s="8"/>
      <c r="E738" s="27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>
      <c r="A739" s="7"/>
      <c r="B739" s="299"/>
      <c r="C739" s="8"/>
      <c r="D739" s="8"/>
      <c r="E739" s="27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>
      <c r="A740" s="7"/>
      <c r="B740" s="299"/>
      <c r="C740" s="8"/>
      <c r="D740" s="8"/>
      <c r="E740" s="27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>
      <c r="A741" s="7"/>
      <c r="B741" s="299"/>
      <c r="C741" s="8"/>
      <c r="D741" s="8"/>
      <c r="E741" s="27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>
      <c r="A742" s="7"/>
      <c r="B742" s="299"/>
      <c r="C742" s="8"/>
      <c r="D742" s="8"/>
      <c r="E742" s="27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>
      <c r="A743" s="7"/>
      <c r="B743" s="299"/>
      <c r="C743" s="8"/>
      <c r="D743" s="8"/>
      <c r="E743" s="27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>
      <c r="A744" s="7"/>
      <c r="B744" s="299"/>
      <c r="C744" s="8"/>
      <c r="D744" s="8"/>
      <c r="E744" s="27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>
      <c r="A745" s="7"/>
      <c r="B745" s="299"/>
      <c r="C745" s="8"/>
      <c r="D745" s="8"/>
      <c r="E745" s="27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>
      <c r="A746" s="7"/>
      <c r="B746" s="299"/>
      <c r="C746" s="8"/>
      <c r="D746" s="8"/>
      <c r="E746" s="27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>
      <c r="A747" s="7"/>
      <c r="B747" s="299"/>
      <c r="C747" s="8"/>
      <c r="D747" s="8"/>
      <c r="E747" s="27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>
      <c r="A748" s="7"/>
      <c r="B748" s="299"/>
      <c r="C748" s="8"/>
      <c r="D748" s="8"/>
      <c r="E748" s="27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>
      <c r="A749" s="7"/>
      <c r="B749" s="299"/>
      <c r="C749" s="8"/>
      <c r="D749" s="8"/>
      <c r="E749" s="27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>
      <c r="A750" s="7"/>
      <c r="B750" s="299"/>
      <c r="C750" s="8"/>
      <c r="D750" s="8"/>
      <c r="E750" s="27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>
      <c r="A751" s="7"/>
      <c r="B751" s="299"/>
      <c r="C751" s="8"/>
      <c r="D751" s="8"/>
      <c r="E751" s="27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>
      <c r="A752" s="7"/>
      <c r="B752" s="299"/>
      <c r="C752" s="8"/>
      <c r="D752" s="8"/>
      <c r="E752" s="27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>
      <c r="A753" s="7"/>
      <c r="B753" s="299"/>
      <c r="C753" s="8"/>
      <c r="D753" s="8"/>
      <c r="E753" s="27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>
      <c r="A754" s="7"/>
      <c r="B754" s="299"/>
      <c r="C754" s="8"/>
      <c r="D754" s="8"/>
      <c r="E754" s="27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>
      <c r="A755" s="7"/>
      <c r="B755" s="299"/>
      <c r="C755" s="8"/>
      <c r="D755" s="8"/>
      <c r="E755" s="27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>
      <c r="A756" s="7"/>
      <c r="B756" s="299"/>
      <c r="C756" s="8"/>
      <c r="D756" s="8"/>
      <c r="E756" s="27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>
      <c r="A757" s="7"/>
      <c r="B757" s="299"/>
      <c r="C757" s="8"/>
      <c r="D757" s="8"/>
      <c r="E757" s="27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>
      <c r="A758" s="7"/>
      <c r="B758" s="299"/>
      <c r="C758" s="8"/>
      <c r="D758" s="8"/>
      <c r="E758" s="27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>
      <c r="A759" s="7"/>
      <c r="B759" s="299"/>
      <c r="C759" s="8"/>
      <c r="D759" s="8"/>
      <c r="E759" s="27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>
      <c r="A760" s="7"/>
      <c r="B760" s="299"/>
      <c r="C760" s="8"/>
      <c r="D760" s="8"/>
      <c r="E760" s="27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>
      <c r="A761" s="7"/>
      <c r="B761" s="299"/>
      <c r="C761" s="8"/>
      <c r="D761" s="8"/>
      <c r="E761" s="27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>
      <c r="A762" s="7"/>
      <c r="B762" s="299"/>
      <c r="C762" s="8"/>
      <c r="D762" s="8"/>
      <c r="E762" s="27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>
      <c r="A763" s="7"/>
      <c r="B763" s="299"/>
      <c r="C763" s="8"/>
      <c r="D763" s="8"/>
      <c r="E763" s="27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>
      <c r="A764" s="7"/>
      <c r="B764" s="299"/>
      <c r="C764" s="8"/>
      <c r="D764" s="8"/>
      <c r="E764" s="27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>
      <c r="A765" s="7"/>
      <c r="B765" s="299"/>
      <c r="C765" s="8"/>
      <c r="D765" s="8"/>
      <c r="E765" s="27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>
      <c r="A766" s="7"/>
      <c r="B766" s="299"/>
      <c r="C766" s="8"/>
      <c r="D766" s="8"/>
      <c r="E766" s="27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>
      <c r="A767" s="7"/>
      <c r="B767" s="299"/>
      <c r="C767" s="8"/>
      <c r="D767" s="8"/>
      <c r="E767" s="27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>
      <c r="A768" s="7"/>
      <c r="B768" s="299"/>
      <c r="C768" s="8"/>
      <c r="D768" s="8"/>
      <c r="E768" s="27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>
      <c r="A769" s="7"/>
      <c r="B769" s="299"/>
      <c r="C769" s="8"/>
      <c r="D769" s="8"/>
      <c r="E769" s="27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>
      <c r="A770" s="7"/>
      <c r="B770" s="299"/>
      <c r="C770" s="8"/>
      <c r="D770" s="8"/>
      <c r="E770" s="27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>
      <c r="A771" s="7"/>
      <c r="B771" s="299"/>
      <c r="C771" s="8"/>
      <c r="D771" s="8"/>
      <c r="E771" s="27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>
      <c r="A772" s="7"/>
      <c r="B772" s="299"/>
      <c r="C772" s="8"/>
      <c r="D772" s="8"/>
      <c r="E772" s="27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>
      <c r="A773" s="7"/>
      <c r="B773" s="299"/>
      <c r="C773" s="8"/>
      <c r="D773" s="8"/>
      <c r="E773" s="27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>
      <c r="A774" s="7"/>
      <c r="B774" s="299"/>
      <c r="C774" s="8"/>
      <c r="D774" s="8"/>
      <c r="E774" s="27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>
      <c r="A775" s="7"/>
      <c r="B775" s="299"/>
      <c r="C775" s="8"/>
      <c r="D775" s="8"/>
      <c r="E775" s="27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>
      <c r="A776" s="7"/>
      <c r="B776" s="299"/>
      <c r="C776" s="8"/>
      <c r="D776" s="8"/>
      <c r="E776" s="27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>
      <c r="A777" s="7"/>
      <c r="B777" s="299"/>
      <c r="C777" s="8"/>
      <c r="D777" s="8"/>
      <c r="E777" s="27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>
      <c r="A778" s="7"/>
      <c r="B778" s="299"/>
      <c r="C778" s="8"/>
      <c r="D778" s="8"/>
      <c r="E778" s="27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>
      <c r="A779" s="7"/>
      <c r="B779" s="299"/>
      <c r="C779" s="8"/>
      <c r="D779" s="8"/>
      <c r="E779" s="27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>
      <c r="A780" s="7"/>
      <c r="B780" s="299"/>
      <c r="C780" s="8"/>
      <c r="D780" s="8"/>
      <c r="E780" s="27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>
      <c r="A781" s="7"/>
      <c r="B781" s="299"/>
      <c r="C781" s="8"/>
      <c r="D781" s="8"/>
      <c r="E781" s="27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>
      <c r="A782" s="7"/>
      <c r="B782" s="299"/>
      <c r="C782" s="8"/>
      <c r="D782" s="8"/>
      <c r="E782" s="27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>
      <c r="A783" s="7"/>
      <c r="B783" s="299"/>
      <c r="C783" s="8"/>
      <c r="D783" s="8"/>
      <c r="E783" s="27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>
      <c r="A784" s="7"/>
      <c r="B784" s="299"/>
      <c r="C784" s="8"/>
      <c r="D784" s="8"/>
      <c r="E784" s="27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>
      <c r="A785" s="7"/>
      <c r="B785" s="299"/>
      <c r="C785" s="8"/>
      <c r="D785" s="8"/>
      <c r="E785" s="27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>
      <c r="A786" s="7"/>
      <c r="B786" s="299"/>
      <c r="C786" s="8"/>
      <c r="D786" s="8"/>
      <c r="E786" s="27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>
      <c r="A787" s="7"/>
      <c r="B787" s="299"/>
      <c r="C787" s="8"/>
      <c r="D787" s="8"/>
      <c r="E787" s="27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>
      <c r="A788" s="7"/>
      <c r="B788" s="299"/>
      <c r="C788" s="8"/>
      <c r="D788" s="8"/>
      <c r="E788" s="27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>
      <c r="A789" s="7"/>
      <c r="B789" s="299"/>
      <c r="C789" s="8"/>
      <c r="D789" s="8"/>
      <c r="E789" s="27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>
      <c r="A790" s="7"/>
      <c r="B790" s="299"/>
      <c r="C790" s="8"/>
      <c r="D790" s="8"/>
      <c r="E790" s="27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>
      <c r="A791" s="7"/>
      <c r="B791" s="299"/>
      <c r="C791" s="8"/>
      <c r="D791" s="8"/>
      <c r="E791" s="27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>
      <c r="A792" s="7"/>
      <c r="B792" s="299"/>
      <c r="C792" s="8"/>
      <c r="D792" s="8"/>
      <c r="E792" s="27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>
      <c r="A793" s="7"/>
      <c r="B793" s="299"/>
      <c r="C793" s="8"/>
      <c r="D793" s="8"/>
      <c r="E793" s="27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>
      <c r="A794" s="7"/>
      <c r="B794" s="299"/>
      <c r="C794" s="8"/>
      <c r="D794" s="8"/>
      <c r="E794" s="27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>
      <c r="A795" s="7"/>
      <c r="B795" s="299"/>
      <c r="C795" s="8"/>
      <c r="D795" s="8"/>
      <c r="E795" s="27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>
      <c r="A796" s="7"/>
      <c r="B796" s="299"/>
      <c r="C796" s="8"/>
      <c r="D796" s="8"/>
      <c r="E796" s="27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>
      <c r="A797" s="7"/>
      <c r="B797" s="299"/>
      <c r="C797" s="8"/>
      <c r="D797" s="8"/>
      <c r="E797" s="27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>
      <c r="A798" s="7"/>
      <c r="B798" s="299"/>
      <c r="C798" s="8"/>
      <c r="D798" s="8"/>
      <c r="E798" s="27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>
      <c r="A799" s="7"/>
      <c r="B799" s="299"/>
      <c r="C799" s="8"/>
      <c r="D799" s="8"/>
      <c r="E799" s="27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>
      <c r="A800" s="7"/>
      <c r="B800" s="299"/>
      <c r="C800" s="8"/>
      <c r="D800" s="8"/>
      <c r="E800" s="27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>
      <c r="A801" s="7"/>
      <c r="B801" s="299"/>
      <c r="C801" s="8"/>
      <c r="D801" s="8"/>
      <c r="E801" s="27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>
      <c r="A802" s="7"/>
      <c r="B802" s="299"/>
      <c r="C802" s="8"/>
      <c r="D802" s="8"/>
      <c r="E802" s="27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>
      <c r="A803" s="7"/>
      <c r="B803" s="299"/>
      <c r="C803" s="8"/>
      <c r="D803" s="8"/>
      <c r="E803" s="27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>
      <c r="A804" s="7"/>
      <c r="B804" s="299"/>
      <c r="C804" s="8"/>
      <c r="D804" s="8"/>
      <c r="E804" s="27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>
      <c r="A805" s="7"/>
      <c r="B805" s="299"/>
      <c r="C805" s="8"/>
      <c r="D805" s="8"/>
      <c r="E805" s="27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>
      <c r="A806" s="7"/>
      <c r="B806" s="299"/>
      <c r="C806" s="8"/>
      <c r="D806" s="8"/>
      <c r="E806" s="27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>
      <c r="A807" s="7"/>
      <c r="B807" s="299"/>
      <c r="C807" s="8"/>
      <c r="D807" s="8"/>
      <c r="E807" s="27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>
      <c r="A808" s="7"/>
      <c r="B808" s="299"/>
      <c r="C808" s="8"/>
      <c r="D808" s="8"/>
      <c r="E808" s="27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>
      <c r="A809" s="7"/>
      <c r="B809" s="299"/>
      <c r="C809" s="8"/>
      <c r="D809" s="8"/>
      <c r="E809" s="27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>
      <c r="A810" s="7"/>
      <c r="B810" s="299"/>
      <c r="C810" s="8"/>
      <c r="D810" s="8"/>
      <c r="E810" s="27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>
      <c r="A811" s="7"/>
      <c r="B811" s="299"/>
      <c r="C811" s="8"/>
      <c r="D811" s="8"/>
      <c r="E811" s="27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>
      <c r="A812" s="7"/>
      <c r="B812" s="299"/>
      <c r="C812" s="8"/>
      <c r="D812" s="8"/>
      <c r="E812" s="27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>
      <c r="A813" s="7"/>
      <c r="B813" s="299"/>
      <c r="C813" s="8"/>
      <c r="D813" s="8"/>
      <c r="E813" s="27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>
      <c r="A814" s="7"/>
      <c r="B814" s="299"/>
      <c r="C814" s="8"/>
      <c r="D814" s="8"/>
      <c r="E814" s="27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>
      <c r="A815" s="7"/>
      <c r="B815" s="299"/>
      <c r="C815" s="8"/>
      <c r="D815" s="8"/>
      <c r="E815" s="27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>
      <c r="A816" s="7"/>
      <c r="B816" s="299"/>
      <c r="C816" s="8"/>
      <c r="D816" s="8"/>
      <c r="E816" s="27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>
      <c r="A817" s="7"/>
      <c r="B817" s="299"/>
      <c r="C817" s="8"/>
      <c r="D817" s="8"/>
      <c r="E817" s="27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>
      <c r="A818" s="7"/>
      <c r="B818" s="299"/>
      <c r="C818" s="8"/>
      <c r="D818" s="8"/>
      <c r="E818" s="27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>
      <c r="A819" s="7"/>
      <c r="B819" s="299"/>
      <c r="C819" s="8"/>
      <c r="D819" s="8"/>
      <c r="E819" s="27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>
      <c r="A820" s="7"/>
      <c r="B820" s="299"/>
      <c r="C820" s="8"/>
      <c r="D820" s="8"/>
      <c r="E820" s="27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>
      <c r="A821" s="7"/>
      <c r="B821" s="299"/>
      <c r="C821" s="8"/>
      <c r="D821" s="8"/>
      <c r="E821" s="27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>
      <c r="A822" s="7"/>
      <c r="B822" s="299"/>
      <c r="C822" s="8"/>
      <c r="D822" s="8"/>
      <c r="E822" s="27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>
      <c r="A823" s="7"/>
      <c r="B823" s="299"/>
      <c r="C823" s="8"/>
      <c r="D823" s="8"/>
      <c r="E823" s="27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>
      <c r="A824" s="7"/>
      <c r="B824" s="299"/>
      <c r="C824" s="8"/>
      <c r="D824" s="8"/>
      <c r="E824" s="27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>
      <c r="A825" s="7"/>
      <c r="B825" s="299"/>
      <c r="C825" s="8"/>
      <c r="D825" s="8"/>
      <c r="E825" s="27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>
      <c r="A826" s="7"/>
      <c r="B826" s="299"/>
      <c r="C826" s="8"/>
      <c r="D826" s="8"/>
      <c r="E826" s="27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>
      <c r="A827" s="7"/>
      <c r="B827" s="299"/>
      <c r="C827" s="8"/>
      <c r="D827" s="8"/>
      <c r="E827" s="27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>
      <c r="A828" s="7"/>
      <c r="B828" s="299"/>
      <c r="C828" s="8"/>
      <c r="D828" s="8"/>
      <c r="E828" s="27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>
      <c r="A829" s="7"/>
      <c r="B829" s="299"/>
      <c r="C829" s="8"/>
      <c r="D829" s="8"/>
      <c r="E829" s="27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>
      <c r="A830" s="7"/>
      <c r="B830" s="299"/>
      <c r="C830" s="8"/>
      <c r="D830" s="8"/>
      <c r="E830" s="27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>
      <c r="A831" s="7"/>
      <c r="B831" s="299"/>
      <c r="C831" s="8"/>
      <c r="D831" s="8"/>
      <c r="E831" s="27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>
      <c r="A832" s="7"/>
      <c r="B832" s="299"/>
      <c r="C832" s="8"/>
      <c r="D832" s="8"/>
      <c r="E832" s="27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>
      <c r="A833" s="7"/>
      <c r="B833" s="299"/>
      <c r="C833" s="8"/>
      <c r="D833" s="8"/>
      <c r="E833" s="27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>
      <c r="A834" s="7"/>
      <c r="B834" s="299"/>
      <c r="C834" s="8"/>
      <c r="D834" s="8"/>
      <c r="E834" s="27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>
      <c r="A835" s="7"/>
      <c r="B835" s="299"/>
      <c r="C835" s="8"/>
      <c r="D835" s="8"/>
      <c r="E835" s="27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>
      <c r="A836" s="7"/>
      <c r="B836" s="299"/>
      <c r="C836" s="8"/>
      <c r="D836" s="8"/>
      <c r="E836" s="27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>
      <c r="A837" s="7"/>
      <c r="B837" s="299"/>
      <c r="C837" s="8"/>
      <c r="D837" s="8"/>
      <c r="E837" s="27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>
      <c r="A838" s="7"/>
      <c r="B838" s="299"/>
      <c r="C838" s="8"/>
      <c r="D838" s="8"/>
      <c r="E838" s="27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>
      <c r="A839" s="7"/>
      <c r="B839" s="299"/>
      <c r="C839" s="8"/>
      <c r="D839" s="8"/>
      <c r="E839" s="27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>
      <c r="A840" s="7"/>
      <c r="B840" s="299"/>
      <c r="C840" s="8"/>
      <c r="D840" s="8"/>
      <c r="E840" s="27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>
      <c r="A841" s="7"/>
      <c r="B841" s="299"/>
      <c r="C841" s="8"/>
      <c r="D841" s="8"/>
      <c r="E841" s="27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>
      <c r="A842" s="7"/>
      <c r="B842" s="299"/>
      <c r="C842" s="8"/>
      <c r="D842" s="8"/>
      <c r="E842" s="27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>
      <c r="A843" s="7"/>
      <c r="B843" s="299"/>
      <c r="C843" s="8"/>
      <c r="D843" s="8"/>
      <c r="E843" s="27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>
      <c r="A844" s="7"/>
      <c r="B844" s="299"/>
      <c r="C844" s="8"/>
      <c r="D844" s="8"/>
      <c r="E844" s="27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>
      <c r="A845" s="7"/>
      <c r="B845" s="299"/>
      <c r="C845" s="8"/>
      <c r="D845" s="8"/>
      <c r="E845" s="27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>
      <c r="A846" s="7"/>
      <c r="B846" s="299"/>
      <c r="C846" s="8"/>
      <c r="D846" s="8"/>
      <c r="E846" s="27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>
      <c r="A847" s="7"/>
      <c r="B847" s="299"/>
      <c r="C847" s="8"/>
      <c r="D847" s="8"/>
      <c r="E847" s="27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>
      <c r="A848" s="7"/>
      <c r="B848" s="299"/>
      <c r="C848" s="8"/>
      <c r="D848" s="8"/>
      <c r="E848" s="27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>
      <c r="A849" s="7"/>
      <c r="B849" s="299"/>
      <c r="C849" s="8"/>
      <c r="D849" s="8"/>
      <c r="E849" s="27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>
      <c r="A850" s="7"/>
      <c r="B850" s="299"/>
      <c r="C850" s="8"/>
      <c r="D850" s="8"/>
      <c r="E850" s="27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>
      <c r="A851" s="7"/>
      <c r="B851" s="299"/>
      <c r="C851" s="8"/>
      <c r="D851" s="8"/>
      <c r="E851" s="27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>
      <c r="A852" s="7"/>
      <c r="B852" s="299"/>
      <c r="C852" s="8"/>
      <c r="D852" s="8"/>
      <c r="E852" s="27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>
      <c r="A853" s="7"/>
      <c r="B853" s="299"/>
      <c r="C853" s="8"/>
      <c r="D853" s="8"/>
      <c r="E853" s="27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>
      <c r="A854" s="7"/>
      <c r="B854" s="299"/>
      <c r="C854" s="8"/>
      <c r="D854" s="8"/>
      <c r="E854" s="27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>
      <c r="A855" s="7"/>
      <c r="B855" s="299"/>
      <c r="C855" s="8"/>
      <c r="D855" s="8"/>
      <c r="E855" s="27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>
      <c r="A856" s="7"/>
      <c r="B856" s="299"/>
      <c r="C856" s="8"/>
      <c r="D856" s="8"/>
      <c r="E856" s="27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>
      <c r="A857" s="7"/>
      <c r="B857" s="299"/>
      <c r="C857" s="8"/>
      <c r="D857" s="8"/>
      <c r="E857" s="27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>
      <c r="A858" s="7"/>
      <c r="B858" s="299"/>
      <c r="C858" s="8"/>
      <c r="D858" s="8"/>
      <c r="E858" s="27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>
      <c r="A859" s="7"/>
      <c r="B859" s="299"/>
      <c r="C859" s="8"/>
      <c r="D859" s="8"/>
      <c r="E859" s="27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>
      <c r="A860" s="7"/>
      <c r="B860" s="299"/>
      <c r="C860" s="8"/>
      <c r="D860" s="8"/>
      <c r="E860" s="27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>
      <c r="A861" s="7"/>
      <c r="B861" s="299"/>
      <c r="C861" s="8"/>
      <c r="D861" s="8"/>
      <c r="E861" s="27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>
      <c r="A862" s="7"/>
      <c r="B862" s="299"/>
      <c r="C862" s="8"/>
      <c r="D862" s="8"/>
      <c r="E862" s="27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>
      <c r="A863" s="7"/>
      <c r="B863" s="299"/>
      <c r="C863" s="8"/>
      <c r="D863" s="8"/>
      <c r="E863" s="27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>
      <c r="A864" s="7"/>
      <c r="B864" s="299"/>
      <c r="C864" s="8"/>
      <c r="D864" s="8"/>
      <c r="E864" s="27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>
      <c r="A865" s="7"/>
      <c r="B865" s="299"/>
      <c r="C865" s="8"/>
      <c r="D865" s="8"/>
      <c r="E865" s="27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>
      <c r="A866" s="7"/>
      <c r="B866" s="299"/>
      <c r="C866" s="8"/>
      <c r="D866" s="8"/>
      <c r="E866" s="27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>
      <c r="A867" s="7"/>
      <c r="B867" s="299"/>
      <c r="C867" s="8"/>
      <c r="D867" s="8"/>
      <c r="E867" s="27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>
      <c r="A868" s="7"/>
      <c r="B868" s="299"/>
      <c r="C868" s="8"/>
      <c r="D868" s="8"/>
      <c r="E868" s="27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>
      <c r="A869" s="7"/>
      <c r="B869" s="299"/>
      <c r="C869" s="8"/>
      <c r="D869" s="8"/>
      <c r="E869" s="27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>
      <c r="A870" s="7"/>
      <c r="B870" s="299"/>
      <c r="C870" s="8"/>
      <c r="D870" s="8"/>
      <c r="E870" s="27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>
      <c r="A871" s="7"/>
      <c r="B871" s="299"/>
      <c r="C871" s="8"/>
      <c r="D871" s="8"/>
      <c r="E871" s="27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>
      <c r="A872" s="7"/>
      <c r="B872" s="299"/>
      <c r="C872" s="8"/>
      <c r="D872" s="8"/>
      <c r="E872" s="27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>
      <c r="A873" s="7"/>
      <c r="B873" s="299"/>
      <c r="C873" s="8"/>
      <c r="D873" s="8"/>
      <c r="E873" s="27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>
      <c r="A874" s="7"/>
      <c r="B874" s="299"/>
      <c r="C874" s="8"/>
      <c r="D874" s="8"/>
      <c r="E874" s="27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>
      <c r="A875" s="7"/>
      <c r="B875" s="299"/>
      <c r="C875" s="8"/>
      <c r="D875" s="8"/>
      <c r="E875" s="27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>
      <c r="A876" s="7"/>
      <c r="B876" s="299"/>
      <c r="C876" s="8"/>
      <c r="D876" s="8"/>
      <c r="E876" s="27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>
      <c r="A877" s="7"/>
      <c r="B877" s="299"/>
      <c r="C877" s="8"/>
      <c r="D877" s="8"/>
      <c r="E877" s="27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>
      <c r="A878" s="7"/>
      <c r="B878" s="299"/>
      <c r="C878" s="8"/>
      <c r="D878" s="8"/>
      <c r="E878" s="27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>
      <c r="A879" s="7"/>
      <c r="B879" s="299"/>
      <c r="C879" s="8"/>
      <c r="D879" s="8"/>
      <c r="E879" s="27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>
      <c r="A880" s="7"/>
      <c r="B880" s="299"/>
      <c r="C880" s="8"/>
      <c r="D880" s="8"/>
      <c r="E880" s="27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>
      <c r="A881" s="7"/>
      <c r="B881" s="299"/>
      <c r="C881" s="8"/>
      <c r="D881" s="8"/>
      <c r="E881" s="27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>
      <c r="A882" s="7"/>
      <c r="B882" s="299"/>
      <c r="C882" s="8"/>
      <c r="D882" s="8"/>
      <c r="E882" s="27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>
      <c r="A883" s="7"/>
      <c r="B883" s="299"/>
      <c r="C883" s="8"/>
      <c r="D883" s="8"/>
      <c r="E883" s="27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>
      <c r="A884" s="7"/>
      <c r="B884" s="299"/>
      <c r="C884" s="8"/>
      <c r="D884" s="8"/>
      <c r="E884" s="27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>
      <c r="A885" s="7"/>
      <c r="B885" s="299"/>
      <c r="C885" s="8"/>
      <c r="D885" s="8"/>
      <c r="E885" s="27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>
      <c r="A886" s="7"/>
      <c r="B886" s="299"/>
      <c r="C886" s="8"/>
      <c r="D886" s="8"/>
      <c r="E886" s="27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>
      <c r="A887" s="7"/>
      <c r="B887" s="299"/>
      <c r="C887" s="8"/>
      <c r="D887" s="8"/>
      <c r="E887" s="27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>
      <c r="A888" s="7"/>
      <c r="B888" s="299"/>
      <c r="C888" s="8"/>
      <c r="D888" s="8"/>
      <c r="E888" s="27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>
      <c r="A889" s="7"/>
      <c r="B889" s="299"/>
      <c r="C889" s="8"/>
      <c r="D889" s="8"/>
      <c r="E889" s="27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>
      <c r="A890" s="7"/>
      <c r="B890" s="299"/>
      <c r="C890" s="8"/>
      <c r="D890" s="8"/>
      <c r="E890" s="27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>
      <c r="A891" s="7"/>
      <c r="B891" s="299"/>
      <c r="C891" s="8"/>
      <c r="D891" s="8"/>
      <c r="E891" s="27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>
      <c r="A892" s="7"/>
      <c r="B892" s="299"/>
      <c r="C892" s="8"/>
      <c r="D892" s="8"/>
      <c r="E892" s="27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>
      <c r="A893" s="7"/>
      <c r="B893" s="299"/>
      <c r="C893" s="8"/>
      <c r="D893" s="8"/>
      <c r="E893" s="27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>
      <c r="A894" s="7"/>
      <c r="B894" s="299"/>
      <c r="C894" s="8"/>
      <c r="D894" s="8"/>
      <c r="E894" s="27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>
      <c r="A895" s="7"/>
      <c r="B895" s="299"/>
      <c r="C895" s="8"/>
      <c r="D895" s="8"/>
      <c r="E895" s="27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>
      <c r="A896" s="7"/>
      <c r="B896" s="299"/>
      <c r="C896" s="8"/>
      <c r="D896" s="8"/>
      <c r="E896" s="27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>
      <c r="A897" s="7"/>
      <c r="B897" s="299"/>
      <c r="C897" s="8"/>
      <c r="D897" s="8"/>
      <c r="E897" s="27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>
      <c r="A898" s="7"/>
      <c r="B898" s="299"/>
      <c r="C898" s="8"/>
      <c r="D898" s="8"/>
      <c r="E898" s="27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>
      <c r="A899" s="7"/>
      <c r="B899" s="299"/>
      <c r="C899" s="8"/>
      <c r="D899" s="8"/>
      <c r="E899" s="27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>
      <c r="A900" s="7"/>
      <c r="B900" s="299"/>
      <c r="C900" s="8"/>
      <c r="D900" s="8"/>
      <c r="E900" s="27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>
      <c r="A901" s="7"/>
      <c r="B901" s="299"/>
      <c r="C901" s="8"/>
      <c r="D901" s="8"/>
      <c r="E901" s="27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>
      <c r="A902" s="7"/>
      <c r="B902" s="299"/>
      <c r="C902" s="8"/>
      <c r="D902" s="8"/>
      <c r="E902" s="27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>
      <c r="A903" s="7"/>
      <c r="B903" s="299"/>
      <c r="C903" s="8"/>
      <c r="D903" s="8"/>
      <c r="E903" s="27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>
      <c r="A904" s="7"/>
      <c r="B904" s="299"/>
      <c r="C904" s="8"/>
      <c r="D904" s="8"/>
      <c r="E904" s="27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>
      <c r="A905" s="7"/>
      <c r="B905" s="299"/>
      <c r="C905" s="8"/>
      <c r="D905" s="8"/>
      <c r="E905" s="27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>
      <c r="A906" s="7"/>
      <c r="B906" s="299"/>
      <c r="C906" s="8"/>
      <c r="D906" s="8"/>
      <c r="E906" s="27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>
      <c r="A907" s="7"/>
      <c r="B907" s="299"/>
      <c r="C907" s="8"/>
      <c r="D907" s="8"/>
      <c r="E907" s="27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>
      <c r="A908" s="7"/>
      <c r="B908" s="299"/>
      <c r="C908" s="8"/>
      <c r="D908" s="8"/>
      <c r="E908" s="27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>
      <c r="A909" s="7"/>
      <c r="B909" s="299"/>
      <c r="C909" s="8"/>
      <c r="D909" s="8"/>
      <c r="E909" s="27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>
      <c r="A910" s="7"/>
      <c r="B910" s="299"/>
      <c r="C910" s="8"/>
      <c r="D910" s="8"/>
      <c r="E910" s="27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>
      <c r="A911" s="7"/>
      <c r="B911" s="299"/>
      <c r="C911" s="8"/>
      <c r="D911" s="8"/>
      <c r="E911" s="27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>
      <c r="A912" s="7"/>
      <c r="B912" s="299"/>
      <c r="C912" s="8"/>
      <c r="D912" s="8"/>
      <c r="E912" s="27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>
      <c r="A913" s="7"/>
      <c r="B913" s="299"/>
      <c r="C913" s="8"/>
      <c r="D913" s="8"/>
      <c r="E913" s="27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>
      <c r="A914" s="7"/>
      <c r="B914" s="299"/>
      <c r="C914" s="8"/>
      <c r="D914" s="8"/>
      <c r="E914" s="27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>
      <c r="A915" s="7"/>
      <c r="B915" s="299"/>
      <c r="C915" s="8"/>
      <c r="D915" s="8"/>
      <c r="E915" s="27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>
      <c r="A916" s="7"/>
      <c r="B916" s="299"/>
      <c r="C916" s="8"/>
      <c r="D916" s="8"/>
      <c r="E916" s="27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>
      <c r="A917" s="7"/>
      <c r="B917" s="299"/>
      <c r="C917" s="8"/>
      <c r="D917" s="8"/>
      <c r="E917" s="27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>
      <c r="A918" s="7"/>
      <c r="B918" s="299"/>
      <c r="C918" s="8"/>
      <c r="D918" s="8"/>
      <c r="E918" s="27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>
      <c r="A919" s="7"/>
      <c r="B919" s="299"/>
      <c r="C919" s="8"/>
      <c r="D919" s="8"/>
      <c r="E919" s="27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>
      <c r="A920" s="7"/>
      <c r="B920" s="299"/>
      <c r="C920" s="8"/>
      <c r="D920" s="8"/>
      <c r="E920" s="27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>
      <c r="A921" s="7"/>
      <c r="B921" s="299"/>
      <c r="C921" s="8"/>
      <c r="D921" s="8"/>
      <c r="E921" s="27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>
      <c r="A922" s="7"/>
      <c r="B922" s="299"/>
      <c r="C922" s="8"/>
      <c r="D922" s="8"/>
      <c r="E922" s="27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>
      <c r="A923" s="7"/>
      <c r="B923" s="299"/>
      <c r="C923" s="8"/>
      <c r="D923" s="8"/>
      <c r="E923" s="27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>
      <c r="A924" s="7"/>
      <c r="B924" s="299"/>
      <c r="C924" s="8"/>
      <c r="D924" s="8"/>
      <c r="E924" s="27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>
      <c r="A925" s="7"/>
      <c r="B925" s="299"/>
      <c r="C925" s="8"/>
      <c r="D925" s="8"/>
      <c r="E925" s="27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>
      <c r="A926" s="7"/>
      <c r="B926" s="299"/>
      <c r="C926" s="8"/>
      <c r="D926" s="8"/>
      <c r="E926" s="27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>
      <c r="A927" s="7"/>
      <c r="B927" s="299"/>
      <c r="C927" s="8"/>
      <c r="D927" s="8"/>
      <c r="E927" s="27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>
      <c r="A928" s="7"/>
      <c r="B928" s="299"/>
      <c r="C928" s="8"/>
      <c r="D928" s="8"/>
      <c r="E928" s="27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>
      <c r="A929" s="7"/>
      <c r="B929" s="299"/>
      <c r="C929" s="8"/>
      <c r="D929" s="8"/>
      <c r="E929" s="27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>
      <c r="A930" s="7"/>
      <c r="B930" s="299"/>
      <c r="C930" s="8"/>
      <c r="D930" s="8"/>
      <c r="E930" s="27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>
      <c r="A931" s="7"/>
      <c r="B931" s="299"/>
      <c r="C931" s="8"/>
      <c r="D931" s="8"/>
      <c r="E931" s="27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>
      <c r="A932" s="7"/>
      <c r="B932" s="299"/>
      <c r="C932" s="8"/>
      <c r="D932" s="8"/>
      <c r="E932" s="27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>
      <c r="A933" s="7"/>
      <c r="B933" s="299"/>
      <c r="C933" s="8"/>
      <c r="D933" s="8"/>
      <c r="E933" s="27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>
      <c r="A934" s="7"/>
      <c r="B934" s="299"/>
      <c r="C934" s="8"/>
      <c r="D934" s="8"/>
      <c r="E934" s="27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>
      <c r="A935" s="7"/>
      <c r="B935" s="299"/>
      <c r="C935" s="8"/>
      <c r="D935" s="8"/>
      <c r="E935" s="27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>
      <c r="A936" s="7"/>
      <c r="B936" s="299"/>
      <c r="C936" s="8"/>
      <c r="D936" s="8"/>
      <c r="E936" s="27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>
      <c r="A937" s="7"/>
      <c r="B937" s="299"/>
      <c r="C937" s="8"/>
      <c r="D937" s="8"/>
      <c r="E937" s="27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>
      <c r="A938" s="7"/>
      <c r="B938" s="299"/>
      <c r="C938" s="8"/>
      <c r="D938" s="8"/>
      <c r="E938" s="27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>
      <c r="A939" s="7"/>
      <c r="B939" s="299"/>
      <c r="C939" s="8"/>
      <c r="D939" s="8"/>
      <c r="E939" s="27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>
      <c r="A940" s="7"/>
      <c r="B940" s="299"/>
      <c r="C940" s="8"/>
      <c r="D940" s="8"/>
      <c r="E940" s="27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>
      <c r="A941" s="7"/>
      <c r="B941" s="299"/>
      <c r="C941" s="8"/>
      <c r="D941" s="8"/>
      <c r="E941" s="27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>
      <c r="A942" s="7"/>
      <c r="B942" s="299"/>
      <c r="C942" s="8"/>
      <c r="D942" s="8"/>
      <c r="E942" s="27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>
      <c r="A943" s="7"/>
      <c r="B943" s="299"/>
      <c r="C943" s="8"/>
      <c r="D943" s="8"/>
      <c r="E943" s="27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>
      <c r="A944" s="7"/>
      <c r="B944" s="299"/>
      <c r="C944" s="8"/>
      <c r="D944" s="8"/>
      <c r="E944" s="27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>
      <c r="A945" s="7"/>
      <c r="B945" s="299"/>
      <c r="C945" s="8"/>
      <c r="D945" s="8"/>
      <c r="E945" s="27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>
      <c r="A946" s="7"/>
      <c r="B946" s="299"/>
      <c r="C946" s="8"/>
      <c r="D946" s="8"/>
      <c r="E946" s="27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>
      <c r="A947" s="7"/>
      <c r="B947" s="299"/>
      <c r="C947" s="8"/>
      <c r="D947" s="8"/>
      <c r="E947" s="27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>
      <c r="A948" s="7"/>
      <c r="B948" s="299"/>
      <c r="C948" s="8"/>
      <c r="D948" s="8"/>
      <c r="E948" s="27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>
      <c r="A949" s="7"/>
      <c r="B949" s="299"/>
      <c r="C949" s="8"/>
      <c r="D949" s="8"/>
      <c r="E949" s="27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>
      <c r="A950" s="7"/>
      <c r="B950" s="299"/>
      <c r="C950" s="8"/>
      <c r="D950" s="8"/>
      <c r="E950" s="27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>
      <c r="A951" s="7"/>
      <c r="B951" s="299"/>
      <c r="C951" s="8"/>
      <c r="D951" s="8"/>
      <c r="E951" s="27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>
      <c r="A952" s="7"/>
      <c r="B952" s="299"/>
      <c r="C952" s="8"/>
      <c r="D952" s="8"/>
      <c r="E952" s="27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>
      <c r="A953" s="7"/>
      <c r="B953" s="299"/>
      <c r="C953" s="8"/>
      <c r="D953" s="8"/>
      <c r="E953" s="27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>
      <c r="A954" s="7"/>
      <c r="B954" s="299"/>
      <c r="C954" s="8"/>
      <c r="D954" s="8"/>
      <c r="E954" s="27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>
      <c r="A955" s="7"/>
      <c r="B955" s="299"/>
      <c r="C955" s="8"/>
      <c r="D955" s="8"/>
      <c r="E955" s="27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>
      <c r="A956" s="7"/>
      <c r="B956" s="299"/>
      <c r="C956" s="8"/>
      <c r="D956" s="8"/>
      <c r="E956" s="27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>
      <c r="A957" s="7"/>
      <c r="B957" s="299"/>
      <c r="C957" s="8"/>
      <c r="D957" s="8"/>
      <c r="E957" s="27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>
      <c r="A958" s="7"/>
      <c r="B958" s="299"/>
      <c r="C958" s="8"/>
      <c r="D958" s="8"/>
      <c r="E958" s="27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>
      <c r="A959" s="7"/>
      <c r="B959" s="299"/>
      <c r="C959" s="8"/>
      <c r="D959" s="8"/>
      <c r="E959" s="27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>
      <c r="A960" s="7"/>
      <c r="B960" s="299"/>
      <c r="C960" s="8"/>
      <c r="D960" s="8"/>
      <c r="E960" s="27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>
      <c r="A961" s="7"/>
      <c r="B961" s="299"/>
      <c r="C961" s="8"/>
      <c r="D961" s="8"/>
      <c r="E961" s="27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>
      <c r="A962" s="7"/>
      <c r="B962" s="299"/>
      <c r="C962" s="8"/>
      <c r="D962" s="8"/>
      <c r="E962" s="27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>
      <c r="A963" s="7"/>
      <c r="B963" s="299"/>
      <c r="C963" s="8"/>
      <c r="D963" s="8"/>
      <c r="E963" s="27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>
      <c r="A964" s="7"/>
      <c r="B964" s="299"/>
      <c r="C964" s="8"/>
      <c r="D964" s="8"/>
      <c r="E964" s="27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>
      <c r="A965" s="7"/>
      <c r="B965" s="299"/>
      <c r="C965" s="8"/>
      <c r="D965" s="8"/>
      <c r="E965" s="27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>
      <c r="A966" s="7"/>
      <c r="B966" s="299"/>
      <c r="C966" s="8"/>
      <c r="D966" s="8"/>
      <c r="E966" s="27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>
      <c r="A967" s="7"/>
      <c r="B967" s="299"/>
      <c r="C967" s="8"/>
      <c r="D967" s="8"/>
      <c r="E967" s="27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>
      <c r="A968" s="7"/>
      <c r="B968" s="299"/>
      <c r="C968" s="8"/>
      <c r="D968" s="8"/>
      <c r="E968" s="27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>
      <c r="A969" s="7"/>
      <c r="B969" s="299"/>
      <c r="C969" s="8"/>
      <c r="D969" s="8"/>
      <c r="E969" s="27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  <row r="970">
      <c r="A970" s="7"/>
      <c r="B970" s="299"/>
      <c r="C970" s="8"/>
      <c r="D970" s="8"/>
      <c r="E970" s="27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</row>
    <row r="971">
      <c r="A971" s="7"/>
      <c r="B971" s="299"/>
      <c r="C971" s="8"/>
      <c r="D971" s="8"/>
      <c r="E971" s="27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</row>
    <row r="972">
      <c r="A972" s="7"/>
      <c r="B972" s="299"/>
      <c r="C972" s="8"/>
      <c r="D972" s="8"/>
      <c r="E972" s="27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</row>
    <row r="973">
      <c r="A973" s="7"/>
      <c r="B973" s="299"/>
      <c r="C973" s="8"/>
      <c r="D973" s="8"/>
      <c r="E973" s="27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</row>
    <row r="974">
      <c r="A974" s="7"/>
      <c r="B974" s="299"/>
      <c r="C974" s="8"/>
      <c r="D974" s="8"/>
      <c r="E974" s="27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</row>
    <row r="975">
      <c r="A975" s="7"/>
      <c r="B975" s="299"/>
      <c r="C975" s="8"/>
      <c r="D975" s="8"/>
      <c r="E975" s="27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</row>
    <row r="976">
      <c r="A976" s="7"/>
      <c r="B976" s="299"/>
      <c r="C976" s="8"/>
      <c r="D976" s="8"/>
      <c r="E976" s="27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</row>
    <row r="977">
      <c r="A977" s="7"/>
      <c r="B977" s="299"/>
      <c r="C977" s="8"/>
      <c r="D977" s="8"/>
      <c r="E977" s="27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</row>
    <row r="978">
      <c r="A978" s="7"/>
      <c r="B978" s="299"/>
      <c r="C978" s="8"/>
      <c r="D978" s="8"/>
      <c r="E978" s="27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</row>
    <row r="979">
      <c r="A979" s="7"/>
      <c r="B979" s="299"/>
      <c r="C979" s="8"/>
      <c r="D979" s="8"/>
      <c r="E979" s="27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</row>
    <row r="980">
      <c r="A980" s="7"/>
      <c r="B980" s="299"/>
      <c r="C980" s="8"/>
      <c r="D980" s="8"/>
      <c r="E980" s="27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</row>
    <row r="981">
      <c r="A981" s="7"/>
      <c r="B981" s="299"/>
      <c r="C981" s="8"/>
      <c r="D981" s="8"/>
      <c r="E981" s="27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</row>
    <row r="982">
      <c r="A982" s="7"/>
      <c r="B982" s="299"/>
      <c r="C982" s="8"/>
      <c r="D982" s="8"/>
      <c r="E982" s="27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</row>
    <row r="983">
      <c r="A983" s="7"/>
      <c r="B983" s="299"/>
      <c r="C983" s="8"/>
      <c r="D983" s="8"/>
      <c r="E983" s="27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</row>
    <row r="984">
      <c r="A984" s="7"/>
      <c r="B984" s="299"/>
      <c r="C984" s="8"/>
      <c r="D984" s="8"/>
      <c r="E984" s="27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</row>
    <row r="985">
      <c r="A985" s="7"/>
      <c r="B985" s="299"/>
      <c r="C985" s="8"/>
      <c r="D985" s="8"/>
      <c r="E985" s="27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</row>
    <row r="986">
      <c r="A986" s="7"/>
      <c r="B986" s="299"/>
      <c r="C986" s="8"/>
      <c r="D986" s="8"/>
      <c r="E986" s="27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</row>
    <row r="987">
      <c r="A987" s="7"/>
      <c r="B987" s="299"/>
      <c r="C987" s="8"/>
      <c r="D987" s="8"/>
      <c r="E987" s="27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</row>
    <row r="988">
      <c r="A988" s="7"/>
      <c r="B988" s="299"/>
      <c r="C988" s="8"/>
      <c r="D988" s="8"/>
      <c r="E988" s="27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</row>
    <row r="989">
      <c r="A989" s="7"/>
      <c r="B989" s="299"/>
      <c r="C989" s="8"/>
      <c r="D989" s="8"/>
      <c r="E989" s="27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</row>
    <row r="990">
      <c r="A990" s="7"/>
      <c r="B990" s="299"/>
      <c r="C990" s="8"/>
      <c r="D990" s="8"/>
      <c r="E990" s="27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</row>
    <row r="991">
      <c r="A991" s="7"/>
      <c r="B991" s="299"/>
      <c r="C991" s="8"/>
      <c r="D991" s="8"/>
      <c r="E991" s="27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</row>
    <row r="992">
      <c r="A992" s="7"/>
      <c r="B992" s="299"/>
      <c r="C992" s="8"/>
      <c r="D992" s="8"/>
      <c r="E992" s="27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</row>
    <row r="993">
      <c r="A993" s="7"/>
      <c r="B993" s="299"/>
      <c r="C993" s="8"/>
      <c r="D993" s="8"/>
      <c r="E993" s="27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</row>
    <row r="994">
      <c r="A994" s="7"/>
      <c r="B994" s="299"/>
      <c r="C994" s="8"/>
      <c r="D994" s="8"/>
      <c r="E994" s="27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</row>
    <row r="995">
      <c r="A995" s="7"/>
      <c r="B995" s="299"/>
      <c r="C995" s="8"/>
      <c r="D995" s="8"/>
      <c r="E995" s="27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</row>
    <row r="996">
      <c r="A996" s="7"/>
      <c r="B996" s="299"/>
      <c r="C996" s="8"/>
      <c r="D996" s="8"/>
      <c r="E996" s="27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</row>
    <row r="997">
      <c r="A997" s="7"/>
      <c r="B997" s="299"/>
      <c r="C997" s="8"/>
      <c r="D997" s="8"/>
      <c r="E997" s="27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</row>
    <row r="998">
      <c r="A998" s="7"/>
      <c r="B998" s="299"/>
      <c r="C998" s="8"/>
      <c r="D998" s="8"/>
      <c r="E998" s="27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</row>
    <row r="999">
      <c r="A999" s="7"/>
      <c r="B999" s="299"/>
      <c r="C999" s="8"/>
      <c r="D999" s="8"/>
      <c r="E999" s="27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</row>
    <row r="1000">
      <c r="A1000" s="7"/>
      <c r="B1000" s="299"/>
      <c r="C1000" s="8"/>
      <c r="D1000" s="8"/>
      <c r="E1000" s="27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</row>
    <row r="1001">
      <c r="A1001" s="7"/>
      <c r="B1001" s="299"/>
      <c r="C1001" s="8"/>
      <c r="D1001" s="8"/>
      <c r="E1001" s="27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</row>
    <row r="1002">
      <c r="A1002" s="7"/>
      <c r="B1002" s="299"/>
      <c r="C1002" s="8"/>
      <c r="D1002" s="8"/>
      <c r="E1002" s="27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</row>
    <row r="1003">
      <c r="A1003" s="7"/>
      <c r="B1003" s="299"/>
      <c r="C1003" s="8"/>
      <c r="D1003" s="8"/>
      <c r="E1003" s="27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</row>
    <row r="1004">
      <c r="A1004" s="7"/>
      <c r="B1004" s="299"/>
      <c r="C1004" s="8"/>
      <c r="D1004" s="8"/>
      <c r="E1004" s="27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</row>
    <row r="1005">
      <c r="A1005" s="7"/>
      <c r="B1005" s="299"/>
      <c r="C1005" s="8"/>
      <c r="D1005" s="8"/>
      <c r="E1005" s="27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</row>
    <row r="1006">
      <c r="A1006" s="7"/>
      <c r="B1006" s="299"/>
      <c r="C1006" s="8"/>
      <c r="D1006" s="8"/>
      <c r="E1006" s="27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</row>
    <row r="1007">
      <c r="A1007" s="7"/>
      <c r="B1007" s="299"/>
      <c r="C1007" s="8"/>
      <c r="D1007" s="8"/>
      <c r="E1007" s="27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</row>
    <row r="1008">
      <c r="A1008" s="7"/>
      <c r="B1008" s="299"/>
      <c r="C1008" s="8"/>
      <c r="D1008" s="8"/>
      <c r="E1008" s="27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</row>
    <row r="1009">
      <c r="A1009" s="7"/>
      <c r="B1009" s="299"/>
      <c r="C1009" s="8"/>
      <c r="D1009" s="8"/>
      <c r="E1009" s="27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</row>
    <row r="1010">
      <c r="A1010" s="7"/>
      <c r="B1010" s="299"/>
      <c r="C1010" s="8"/>
      <c r="D1010" s="8"/>
      <c r="E1010" s="27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</row>
    <row r="1011">
      <c r="A1011" s="7"/>
      <c r="B1011" s="299"/>
      <c r="C1011" s="8"/>
      <c r="D1011" s="8"/>
      <c r="E1011" s="27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</row>
    <row r="1012">
      <c r="A1012" s="7"/>
      <c r="B1012" s="299"/>
      <c r="C1012" s="8"/>
      <c r="D1012" s="8"/>
      <c r="E1012" s="27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</row>
    <row r="1013">
      <c r="A1013" s="7"/>
      <c r="B1013" s="299"/>
      <c r="C1013" s="8"/>
      <c r="D1013" s="8"/>
      <c r="E1013" s="27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</row>
    <row r="1014">
      <c r="A1014" s="7"/>
      <c r="B1014" s="299"/>
      <c r="C1014" s="8"/>
      <c r="D1014" s="8"/>
      <c r="E1014" s="27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</row>
    <row r="1015">
      <c r="A1015" s="7"/>
      <c r="B1015" s="299"/>
      <c r="C1015" s="8"/>
      <c r="D1015" s="8"/>
      <c r="E1015" s="27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</row>
    <row r="1016">
      <c r="A1016" s="7"/>
      <c r="B1016" s="299"/>
      <c r="C1016" s="8"/>
      <c r="D1016" s="8"/>
      <c r="E1016" s="27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</row>
    <row r="1017">
      <c r="A1017" s="7"/>
      <c r="B1017" s="299"/>
      <c r="C1017" s="8"/>
      <c r="D1017" s="8"/>
      <c r="E1017" s="27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</row>
    <row r="1018">
      <c r="A1018" s="7"/>
      <c r="B1018" s="299"/>
      <c r="C1018" s="8"/>
      <c r="D1018" s="8"/>
      <c r="E1018" s="27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</row>
    <row r="1019">
      <c r="A1019" s="7"/>
      <c r="B1019" s="299"/>
      <c r="C1019" s="8"/>
      <c r="D1019" s="8"/>
      <c r="E1019" s="27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</row>
    <row r="1020">
      <c r="A1020" s="7"/>
      <c r="B1020" s="299"/>
      <c r="C1020" s="8"/>
      <c r="D1020" s="8"/>
      <c r="E1020" s="27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</row>
    <row r="1021">
      <c r="A1021" s="7"/>
      <c r="B1021" s="299"/>
      <c r="C1021" s="8"/>
      <c r="D1021" s="8"/>
      <c r="E1021" s="27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</row>
    <row r="1022">
      <c r="A1022" s="7"/>
      <c r="B1022" s="299"/>
      <c r="C1022" s="8"/>
      <c r="D1022" s="8"/>
      <c r="E1022" s="27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</row>
    <row r="1023">
      <c r="A1023" s="7"/>
      <c r="B1023" s="299"/>
      <c r="C1023" s="8"/>
      <c r="D1023" s="8"/>
      <c r="E1023" s="27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</row>
    <row r="1024">
      <c r="A1024" s="7"/>
      <c r="B1024" s="299"/>
      <c r="C1024" s="8"/>
      <c r="D1024" s="8"/>
      <c r="E1024" s="27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</row>
    <row r="1025">
      <c r="A1025" s="7"/>
      <c r="B1025" s="299"/>
      <c r="C1025" s="8"/>
      <c r="D1025" s="8"/>
      <c r="E1025" s="27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</row>
    <row r="1026">
      <c r="A1026" s="7"/>
      <c r="B1026" s="299"/>
      <c r="C1026" s="8"/>
      <c r="D1026" s="8"/>
      <c r="E1026" s="27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</row>
    <row r="1027">
      <c r="A1027" s="7"/>
      <c r="B1027" s="299"/>
      <c r="C1027" s="8"/>
      <c r="D1027" s="8"/>
      <c r="E1027" s="27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</row>
    <row r="1028">
      <c r="A1028" s="7"/>
      <c r="B1028" s="299"/>
      <c r="C1028" s="8"/>
      <c r="D1028" s="8"/>
      <c r="E1028" s="27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</row>
    <row r="1029">
      <c r="A1029" s="7"/>
      <c r="B1029" s="299"/>
      <c r="C1029" s="8"/>
      <c r="D1029" s="8"/>
      <c r="E1029" s="27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</row>
    <row r="1030">
      <c r="A1030" s="7"/>
      <c r="B1030" s="299"/>
      <c r="C1030" s="8"/>
      <c r="D1030" s="8"/>
      <c r="E1030" s="27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</row>
    <row r="1031">
      <c r="A1031" s="7"/>
      <c r="B1031" s="299"/>
      <c r="C1031" s="4"/>
      <c r="D1031" s="8"/>
      <c r="E1031" s="27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</row>
  </sheetData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0.0"/>
    <col customWidth="1" min="2" max="2" width="15.88"/>
  </cols>
  <sheetData>
    <row r="1">
      <c r="A1" s="241" t="s">
        <v>183</v>
      </c>
      <c r="B1" s="241" t="s">
        <v>233</v>
      </c>
      <c r="C1" s="300"/>
      <c r="D1" s="30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3" t="s">
        <v>631</v>
      </c>
      <c r="B2" s="30"/>
      <c r="C2" s="33"/>
      <c r="D2" s="30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0" t="s">
        <v>632</v>
      </c>
      <c r="B3" s="30"/>
      <c r="C3" s="30"/>
      <c r="D3" s="30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33" t="s">
        <v>633</v>
      </c>
      <c r="B4" s="30"/>
      <c r="C4" s="33"/>
      <c r="D4" s="3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30" t="s">
        <v>634</v>
      </c>
      <c r="B5" s="30"/>
      <c r="C5" s="33"/>
      <c r="D5" s="30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30" t="s">
        <v>635</v>
      </c>
      <c r="B6" s="30"/>
      <c r="C6" s="33"/>
      <c r="D6" s="3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33" t="s">
        <v>636</v>
      </c>
      <c r="B7" s="30"/>
      <c r="C7" s="33"/>
      <c r="D7" s="3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30" t="s">
        <v>637</v>
      </c>
      <c r="B8" s="30"/>
      <c r="C8" s="33"/>
      <c r="D8" s="30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30" t="s">
        <v>638</v>
      </c>
      <c r="B9" s="30"/>
      <c r="C9" s="33"/>
      <c r="D9" s="30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30" t="s">
        <v>639</v>
      </c>
      <c r="B10" s="30"/>
      <c r="C10" s="33"/>
      <c r="D10" s="3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30" t="s">
        <v>640</v>
      </c>
      <c r="B11" s="30"/>
      <c r="C11" s="33"/>
      <c r="D11" s="3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33" t="s">
        <v>641</v>
      </c>
      <c r="B12" s="30"/>
      <c r="C12" s="33"/>
      <c r="D12" s="3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30" t="s">
        <v>642</v>
      </c>
      <c r="B13" s="30"/>
      <c r="C13" s="33"/>
      <c r="D13" s="3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30" t="s">
        <v>643</v>
      </c>
      <c r="B14" s="33"/>
      <c r="C14" s="33"/>
      <c r="D14" s="3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30" t="s">
        <v>644</v>
      </c>
      <c r="B15" s="30"/>
      <c r="C15" s="33"/>
      <c r="D15" s="3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30" t="s">
        <v>645</v>
      </c>
      <c r="B16" s="30"/>
      <c r="C16" s="33"/>
      <c r="D16" s="3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301" t="s">
        <v>646</v>
      </c>
      <c r="B17" s="33"/>
      <c r="C17" s="33"/>
      <c r="D17" s="3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301" t="s">
        <v>647</v>
      </c>
      <c r="B18" s="33"/>
      <c r="C18" s="33"/>
      <c r="D18" s="3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301" t="s">
        <v>648</v>
      </c>
      <c r="B19" s="30"/>
      <c r="C19" s="30"/>
      <c r="D19" s="3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302" t="s">
        <v>649</v>
      </c>
      <c r="B20" s="30"/>
      <c r="C20" s="30"/>
      <c r="D20" s="3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302" t="s">
        <v>650</v>
      </c>
      <c r="B21" s="30"/>
      <c r="C21" s="30"/>
      <c r="D21" s="3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302" t="s">
        <v>651</v>
      </c>
      <c r="B22" s="30"/>
      <c r="C22" s="30"/>
      <c r="D22" s="3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30" t="s">
        <v>652</v>
      </c>
      <c r="B23" s="30"/>
      <c r="C23" s="30"/>
      <c r="D23" s="3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30" t="s">
        <v>653</v>
      </c>
      <c r="B24" s="30"/>
      <c r="C24" s="33"/>
      <c r="D24" s="3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30" t="s">
        <v>654</v>
      </c>
      <c r="B25" s="30"/>
      <c r="C25" s="33"/>
      <c r="D25" s="30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30" t="s">
        <v>655</v>
      </c>
      <c r="B26" s="30"/>
      <c r="C26" s="33"/>
      <c r="D26" s="30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30" t="s">
        <v>656</v>
      </c>
      <c r="B27" s="30"/>
      <c r="C27" s="30"/>
      <c r="D27" s="30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30" t="s">
        <v>657</v>
      </c>
      <c r="B28" s="30"/>
      <c r="C28" s="30"/>
      <c r="D28" s="30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30" t="s">
        <v>658</v>
      </c>
      <c r="B29" s="30"/>
      <c r="C29" s="30"/>
      <c r="D29" s="30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30" t="s">
        <v>659</v>
      </c>
      <c r="B30" s="30"/>
      <c r="C30" s="33"/>
      <c r="D30" s="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30" t="s">
        <v>660</v>
      </c>
      <c r="B31" s="30"/>
      <c r="C31" s="33"/>
      <c r="D31" s="30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30" t="s">
        <v>661</v>
      </c>
      <c r="B32" s="30"/>
      <c r="C32" s="30"/>
      <c r="D32" s="30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30" t="s">
        <v>662</v>
      </c>
      <c r="B33" s="30"/>
      <c r="C33" s="30"/>
      <c r="D33" s="30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30" t="s">
        <v>663</v>
      </c>
      <c r="B34" s="30"/>
      <c r="C34" s="30"/>
      <c r="D34" s="30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1.63"/>
  </cols>
  <sheetData>
    <row r="1">
      <c r="A1" s="303" t="s">
        <v>664</v>
      </c>
      <c r="B1" s="30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04" t="s">
        <v>665</v>
      </c>
      <c r="B2" s="304" t="s">
        <v>181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0" t="s">
        <v>666</v>
      </c>
      <c r="B3" s="30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30" t="s">
        <v>667</v>
      </c>
      <c r="B4" s="30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30" t="s">
        <v>668</v>
      </c>
      <c r="B5" s="30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33" t="s">
        <v>669</v>
      </c>
      <c r="B6" s="30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30" t="s">
        <v>670</v>
      </c>
      <c r="B7" s="30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33" t="s">
        <v>671</v>
      </c>
      <c r="B8" s="30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33" t="s">
        <v>672</v>
      </c>
      <c r="B9" s="30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33" t="s">
        <v>673</v>
      </c>
      <c r="B10" s="30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33" t="s">
        <v>674</v>
      </c>
      <c r="B11" s="30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33" t="s">
        <v>675</v>
      </c>
      <c r="B12" s="30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30" t="s">
        <v>676</v>
      </c>
      <c r="B13" s="30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33" t="s">
        <v>677</v>
      </c>
      <c r="B14" s="30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33" t="s">
        <v>678</v>
      </c>
      <c r="B15" s="30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33" t="s">
        <v>679</v>
      </c>
      <c r="B16" s="30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30" t="s">
        <v>680</v>
      </c>
      <c r="B17" s="30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30" t="s">
        <v>681</v>
      </c>
      <c r="B18" s="30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33" t="s">
        <v>682</v>
      </c>
      <c r="B19" s="30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30"/>
      <c r="B20" s="30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30" t="s">
        <v>683</v>
      </c>
      <c r="B21" s="30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30"/>
      <c r="B22" s="30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33" t="s">
        <v>684</v>
      </c>
      <c r="B23" s="30"/>
      <c r="C23" s="30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0.75"/>
    <col customWidth="1" min="2" max="2" width="45.25"/>
    <col customWidth="1" min="3" max="3" width="23.13"/>
  </cols>
  <sheetData>
    <row r="1">
      <c r="A1" s="304" t="s">
        <v>665</v>
      </c>
      <c r="B1" s="304" t="s">
        <v>685</v>
      </c>
      <c r="C1" s="304" t="s">
        <v>686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30" t="s">
        <v>687</v>
      </c>
      <c r="B2" s="30"/>
      <c r="C2" s="30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30" t="s">
        <v>688</v>
      </c>
      <c r="B3" s="30"/>
      <c r="C3" s="30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30" t="s">
        <v>689</v>
      </c>
      <c r="B4" s="30"/>
      <c r="C4" s="30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33" t="s">
        <v>690</v>
      </c>
      <c r="B5" s="30"/>
      <c r="C5" s="3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33" t="s">
        <v>691</v>
      </c>
      <c r="B6" s="30"/>
      <c r="C6" s="3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33" t="s">
        <v>692</v>
      </c>
      <c r="B7" s="30"/>
      <c r="C7" s="3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33" t="s">
        <v>693</v>
      </c>
      <c r="B8" s="33" t="s">
        <v>694</v>
      </c>
      <c r="C8" s="30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3" t="s">
        <v>695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30" t="s">
        <v>696</v>
      </c>
      <c r="B10" s="30" t="s">
        <v>697</v>
      </c>
      <c r="C10" s="30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30" t="s">
        <v>698</v>
      </c>
      <c r="B11" s="33" t="s">
        <v>699</v>
      </c>
      <c r="C11" s="30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33" t="s">
        <v>700</v>
      </c>
      <c r="B12" s="30"/>
      <c r="C12" s="30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30" t="s">
        <v>268</v>
      </c>
      <c r="B13" s="30" t="s">
        <v>701</v>
      </c>
      <c r="C13" s="30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30" t="s">
        <v>702</v>
      </c>
      <c r="B14" s="30" t="s">
        <v>703</v>
      </c>
      <c r="C14" s="3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305" t="s">
        <v>704</v>
      </c>
      <c r="B15" s="30"/>
      <c r="C15" s="30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30" t="s">
        <v>705</v>
      </c>
      <c r="B16" s="33" t="s">
        <v>706</v>
      </c>
      <c r="C16" s="30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30" t="s">
        <v>707</v>
      </c>
      <c r="B17" s="33" t="s">
        <v>708</v>
      </c>
      <c r="C17" s="33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30" t="s">
        <v>709</v>
      </c>
      <c r="B18" s="30"/>
      <c r="C18" s="30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30"/>
      <c r="B19" s="30"/>
      <c r="C19" s="30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30"/>
      <c r="B20" s="30"/>
      <c r="C20" s="30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30"/>
      <c r="B21" s="30"/>
      <c r="C21" s="30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30"/>
      <c r="B22" s="30"/>
      <c r="C22" s="30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30"/>
      <c r="B23" s="30"/>
      <c r="C23" s="30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1" max="1" width="31.0"/>
    <col customWidth="1" min="2" max="2" width="38.13"/>
    <col customWidth="1" min="3" max="3" width="8.75"/>
    <col customWidth="1" min="4" max="4" width="38.13"/>
    <col customWidth="1" min="5" max="5" width="7.13"/>
    <col customWidth="1" min="6" max="6" width="38.63"/>
    <col customWidth="1" min="7" max="7" width="7.13"/>
    <col customWidth="1" min="8" max="8" width="35.25"/>
    <col customWidth="1" min="9" max="9" width="7.13"/>
    <col customWidth="1" min="10" max="10" width="30.25"/>
    <col customWidth="1" min="11" max="11" width="7.13"/>
    <col customWidth="1" min="12" max="12" width="30.75"/>
    <col customWidth="1" min="13" max="13" width="7.13"/>
    <col customWidth="1" min="14" max="14" width="28.25"/>
    <col customWidth="1" min="15" max="15" width="7.13"/>
    <col customWidth="1" min="16" max="16" width="30.38"/>
    <col customWidth="1" min="17" max="17" width="7.13"/>
    <col customWidth="1" min="18" max="18" width="37.63"/>
    <col customWidth="1" min="19" max="19" width="7.13"/>
  </cols>
  <sheetData>
    <row r="1">
      <c r="A1" s="35" t="s">
        <v>180</v>
      </c>
      <c r="B1" s="36" t="s">
        <v>9</v>
      </c>
      <c r="C1" s="37" t="s">
        <v>181</v>
      </c>
      <c r="D1" s="38" t="s">
        <v>7</v>
      </c>
      <c r="E1" s="39" t="s">
        <v>181</v>
      </c>
      <c r="F1" s="40" t="s">
        <v>12</v>
      </c>
      <c r="G1" s="41" t="s">
        <v>181</v>
      </c>
      <c r="H1" s="42" t="s">
        <v>38</v>
      </c>
      <c r="I1" s="43" t="s">
        <v>181</v>
      </c>
      <c r="J1" s="44" t="s">
        <v>31</v>
      </c>
      <c r="K1" s="45" t="s">
        <v>181</v>
      </c>
      <c r="L1" s="46" t="s">
        <v>42</v>
      </c>
      <c r="M1" s="47" t="s">
        <v>181</v>
      </c>
      <c r="N1" s="48" t="s">
        <v>46</v>
      </c>
      <c r="O1" s="49" t="s">
        <v>181</v>
      </c>
      <c r="P1" s="38" t="s">
        <v>27</v>
      </c>
      <c r="Q1" s="39" t="s">
        <v>181</v>
      </c>
      <c r="R1" s="50" t="s">
        <v>50</v>
      </c>
      <c r="S1" s="41" t="s">
        <v>181</v>
      </c>
      <c r="T1" s="51"/>
      <c r="U1" s="51"/>
      <c r="V1" s="51"/>
      <c r="W1" s="51"/>
      <c r="X1" s="51"/>
      <c r="Y1" s="51"/>
      <c r="Z1" s="51"/>
      <c r="AA1" s="51"/>
      <c r="AB1" s="51"/>
      <c r="AC1" s="51"/>
    </row>
    <row r="2">
      <c r="A2" s="52"/>
      <c r="B2" s="53"/>
      <c r="C2" s="54"/>
      <c r="D2" s="55"/>
      <c r="E2" s="56"/>
      <c r="F2" s="57"/>
      <c r="G2" s="58"/>
      <c r="H2" s="52"/>
      <c r="I2" s="59"/>
      <c r="J2" s="60"/>
      <c r="K2" s="61"/>
      <c r="L2" s="62"/>
      <c r="M2" s="63"/>
      <c r="N2" s="64"/>
      <c r="O2" s="65"/>
      <c r="P2" s="55"/>
      <c r="Q2" s="56"/>
      <c r="R2" s="66"/>
      <c r="S2" s="58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67" t="str">
        <f>IFERROR(__xludf.DUMMYFUNCTION("filter('Planning Task Calendar'!$C$3:$C$178, 'Planning Task Calendar'!B3:B178="""")"),"")</f>
        <v/>
      </c>
      <c r="B3" s="68" t="str">
        <f>IFERROR(__xludf.DUMMYFUNCTION("filter('Planning Task Calendar'!$C$3:$C$178, 'Planning Task Calendar'!B3:B178=B1)"),"Secure date")</f>
        <v>Secure date</v>
      </c>
      <c r="C3" s="69" t="b">
        <v>0</v>
      </c>
      <c r="D3" s="70" t="str">
        <f>IFERROR(__xludf.DUMMYFUNCTION("filter('Planning Task Calendar'!$C$3:$C$178, 'Planning Task Calendar'!B3:B178=D1)"),"Secure location")</f>
        <v>Secure location</v>
      </c>
      <c r="E3" s="71" t="b">
        <v>0</v>
      </c>
      <c r="F3" s="72" t="str">
        <f>IFERROR(__xludf.DUMMYFUNCTION("filter('Planning Task Calendar'!$C$3:$C$178, 'Planning Task Calendar'!B3:B178=F1)"),"Secure wine")</f>
        <v>Secure wine</v>
      </c>
      <c r="G3" s="73" t="b">
        <v>0</v>
      </c>
      <c r="H3" s="74" t="str">
        <f>IFERROR(__xludf.DUMMYFUNCTION("filter('Planning Task Calendar'!$C$3:$C$178, 'Planning Task Calendar'!B3:B178=H1)"),"Auction Logistics Coordinator")</f>
        <v>Auction Logistics Coordinator</v>
      </c>
      <c r="I3" s="75" t="b">
        <v>0</v>
      </c>
      <c r="J3" s="76" t="str">
        <f>IFERROR(__xludf.DUMMYFUNCTION("filter('Planning Task Calendar'!$C$3:$C$178, 'Planning Task Calendar'!B3:B178=J1)"),"Music &amp; Electricity Coordinator")</f>
        <v>Music &amp; Electricity Coordinator</v>
      </c>
      <c r="K3" s="77" t="b">
        <v>0</v>
      </c>
      <c r="L3" s="78" t="str">
        <f>IFERROR(__xludf.DUMMYFUNCTION("filter('Planning Task Calendar'!$C$3:$C$178, 'Planning Task Calendar'!B3:B178=L1)"),"Gifts Coordinator")</f>
        <v>Gifts Coordinator</v>
      </c>
      <c r="M3" s="79" t="b">
        <v>0</v>
      </c>
      <c r="N3" s="80" t="str">
        <f>IFERROR(__xludf.DUMMYFUNCTION("filter('Planning Task Calendar'!$C$3:$C$178, 'Planning Task Calendar'!B3:B178=N1)"),"Volunteer Coordinator")</f>
        <v>Volunteer Coordinator</v>
      </c>
      <c r="O3" s="81" t="b">
        <v>0</v>
      </c>
      <c r="P3" s="82" t="str">
        <f>IFERROR(__xludf.DUMMYFUNCTION("filter('Planning Task Calendar'!$C$3:$C$178, 'Planning Task Calendar'!B3:B178=P1)"),"Lighting Coordinator")</f>
        <v>Lighting Coordinator</v>
      </c>
      <c r="Q3" s="71" t="b">
        <v>0</v>
      </c>
      <c r="R3" s="83" t="str">
        <f>IFERROR(__xludf.DUMMYFUNCTION("filter('Planning Task Calendar'!$C$3:$C$178, 'Planning Task Calendar'!B3:B178=R1)"),"Thanking Coordinator")</f>
        <v>Thanking Coordinator</v>
      </c>
      <c r="S3" s="73" t="b">
        <v>0</v>
      </c>
      <c r="T3" s="84"/>
      <c r="U3" s="84"/>
      <c r="V3" s="84"/>
      <c r="W3" s="84"/>
      <c r="X3" s="84"/>
      <c r="Y3" s="84"/>
      <c r="Z3" s="84"/>
      <c r="AA3" s="84"/>
      <c r="AB3" s="84"/>
      <c r="AC3" s="84"/>
    </row>
    <row r="4">
      <c r="A4" s="85"/>
      <c r="B4" s="53" t="str">
        <f>IFERROR(__xludf.DUMMYFUNCTION("""COMPUTED_VALUE"""),"Set planning meetings")</f>
        <v>Set planning meetings</v>
      </c>
      <c r="C4" s="86" t="b">
        <v>0</v>
      </c>
      <c r="D4" s="55" t="str">
        <f>IFERROR(__xludf.DUMMYFUNCTION("""COMPUTED_VALUE"""),"Secure Chefs")</f>
        <v>Secure Chefs</v>
      </c>
      <c r="E4" s="71" t="b">
        <v>0</v>
      </c>
      <c r="F4" s="57" t="str">
        <f>IFERROR(__xludf.DUMMYFUNCTION("""COMPUTED_VALUE"""),"On-Site Set Up Coordinator")</f>
        <v>On-Site Set Up Coordinator</v>
      </c>
      <c r="G4" s="87" t="b">
        <v>0</v>
      </c>
      <c r="H4" s="52" t="str">
        <f>IFERROR(__xludf.DUMMYFUNCTION("""COMPUTED_VALUE"""),"Make Auction Descriptions in Canva")</f>
        <v>Make Auction Descriptions in Canva</v>
      </c>
      <c r="I4" s="59" t="b">
        <v>0</v>
      </c>
      <c r="J4" s="60" t="str">
        <f>IFERROR(__xludf.DUMMYFUNCTION("""COMPUTED_VALUE"""),"Find volunteer artist for poster/social/website")</f>
        <v>Find volunteer artist for poster/social/website</v>
      </c>
      <c r="K4" s="88" t="b">
        <v>0</v>
      </c>
      <c r="L4" s="62" t="str">
        <f>IFERROR(__xludf.DUMMYFUNCTION("""COMPUTED_VALUE"""),"Get the volunteer &amp; chefs TY gifts together ")</f>
        <v>Get the volunteer &amp; chefs TY gifts together </v>
      </c>
      <c r="M4" s="89" t="b">
        <v>0</v>
      </c>
      <c r="N4" s="64" t="str">
        <f>IFERROR(__xludf.DUMMYFUNCTION("""COMPUTED_VALUE"""),"Set Volunteer Plan (Board, Movers &amp; Servers)")</f>
        <v>Set Volunteer Plan (Board, Movers &amp; Servers)</v>
      </c>
      <c r="O4" s="90" t="b">
        <v>0</v>
      </c>
      <c r="P4" s="55" t="str">
        <f>IFERROR(__xludf.DUMMYFUNCTION("""COMPUTED_VALUE"""),"Make sure we have what we need for lighting")</f>
        <v>Make sure we have what we need for lighting</v>
      </c>
      <c r="Q4" s="56" t="b">
        <v>0</v>
      </c>
      <c r="R4" s="66" t="str">
        <f>IFERROR(__xludf.DUMMYFUNCTION("""COMPUTED_VALUE"""),"Create thanking system for after the event")</f>
        <v>Create thanking system for after the event</v>
      </c>
      <c r="S4" s="58" t="b">
        <v>0</v>
      </c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91"/>
      <c r="B5" s="53" t="str">
        <f>IFERROR(__xludf.DUMMYFUNCTION("""COMPUTED_VALUE"""),"Assign Major Roles:")</f>
        <v>Assign Major Roles:</v>
      </c>
      <c r="C5" s="86" t="b">
        <v>0</v>
      </c>
      <c r="D5" s="55" t="str">
        <f>IFERROR(__xludf.DUMMYFUNCTION("""COMPUTED_VALUE"""),"Lead Event Prep Coordinator")</f>
        <v>Lead Event Prep Coordinator</v>
      </c>
      <c r="E5" s="71" t="b">
        <v>0</v>
      </c>
      <c r="F5" s="57" t="str">
        <f>IFERROR(__xludf.DUMMYFUNCTION("""COMPUTED_VALUE"""),"Auction Item Coordinator")</f>
        <v>Auction Item Coordinator</v>
      </c>
      <c r="G5" s="87" t="b">
        <v>0</v>
      </c>
      <c r="H5" s="52" t="str">
        <f>IFERROR(__xludf.DUMMYFUNCTION("""COMPUTED_VALUE"""),"Create silent auction bid sheets/gift certs")</f>
        <v>Create silent auction bid sheets/gift certs</v>
      </c>
      <c r="I5" s="59" t="b">
        <v>0</v>
      </c>
      <c r="J5" s="60" t="str">
        <f>IFERROR(__xludf.DUMMYFUNCTION("""COMPUTED_VALUE"""),"Book Musicians")</f>
        <v>Book Musicians</v>
      </c>
      <c r="K5" s="88" t="b">
        <v>0</v>
      </c>
      <c r="L5" s="62" t="str">
        <f>IFERROR(__xludf.DUMMYFUNCTION("""COMPUTED_VALUE"""),"Buy thank you gifts for farmers &amp; chefs")</f>
        <v>Buy thank you gifts for farmers &amp; chefs</v>
      </c>
      <c r="M5" s="89" t="b">
        <v>0</v>
      </c>
      <c r="N5" s="64" t="str">
        <f>IFERROR(__xludf.DUMMYFUNCTION("""COMPUTED_VALUE"""),"Send initial Volunteer Email")</f>
        <v>Send initial Volunteer Email</v>
      </c>
      <c r="O5" s="90" t="b">
        <v>0</v>
      </c>
      <c r="P5" s="55" t="str">
        <f>IFERROR(__xludf.DUMMYFUNCTION("""COMPUTED_VALUE"""),"Get lights for around tables and walkway")</f>
        <v>Get lights for around tables and walkway</v>
      </c>
      <c r="Q5" s="56" t="b">
        <v>0</v>
      </c>
      <c r="R5" s="66" t="str">
        <f>IFERROR(__xludf.DUMMYFUNCTION("""COMPUTED_VALUE"""),"Get thank you notes together")</f>
        <v>Get thank you notes together</v>
      </c>
      <c r="S5" s="58" t="b">
        <v>0</v>
      </c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91"/>
      <c r="B6" s="53" t="str">
        <f>IFERROR(__xludf.DUMMYFUNCTION("""COMPUTED_VALUE"""),"1st Planning Meeting")</f>
        <v>1st Planning Meeting</v>
      </c>
      <c r="C6" s="86" t="b">
        <v>0</v>
      </c>
      <c r="D6" s="55" t="str">
        <f>IFERROR(__xludf.DUMMYFUNCTION("""COMPUTED_VALUE"""),"Service Materials Coordinator")</f>
        <v>Service Materials Coordinator</v>
      </c>
      <c r="E6" s="71" t="b">
        <v>0</v>
      </c>
      <c r="F6" s="57" t="str">
        <f>IFERROR(__xludf.DUMMYFUNCTION("""COMPUTED_VALUE"""),"Review &amp; Update Tab: Budget (Draft for 2nd meeting)")</f>
        <v>Review &amp; Update Tab: Budget (Draft for 2nd meeting)</v>
      </c>
      <c r="G6" s="87" t="b">
        <v>0</v>
      </c>
      <c r="H6" s="52" t="str">
        <f>IFERROR(__xludf.DUMMYFUNCTION("""COMPUTED_VALUE"""),"Print out silent aution bidding sheets &amp; description sheets")</f>
        <v>Print out silent aution bidding sheets &amp; description sheets</v>
      </c>
      <c r="I6" s="59" t="b">
        <v>0</v>
      </c>
      <c r="J6" s="60"/>
      <c r="K6" s="88" t="b">
        <v>0</v>
      </c>
      <c r="L6" s="62"/>
      <c r="M6" s="89" t="b">
        <v>0</v>
      </c>
      <c r="N6" s="64" t="str">
        <f>IFERROR(__xludf.DUMMYFUNCTION("""COMPUTED_VALUE"""),"Update volunteer spreadsheet")</f>
        <v>Update volunteer spreadsheet</v>
      </c>
      <c r="O6" s="90" t="b">
        <v>0</v>
      </c>
      <c r="P6" s="55"/>
      <c r="Q6" s="56" t="b">
        <v>0</v>
      </c>
      <c r="R6" s="66" t="str">
        <f>IFERROR(__xludf.DUMMYFUNCTION("""COMPUTED_VALUE"""),"TY's")</f>
        <v>TY's</v>
      </c>
      <c r="S6" s="58" t="b">
        <v>0</v>
      </c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91"/>
      <c r="B7" s="53" t="str">
        <f>IFERROR(__xludf.DUMMYFUNCTION("""COMPUTED_VALUE"""),"Approve budget &amp; set goals")</f>
        <v>Approve budget &amp; set goals</v>
      </c>
      <c r="C7" s="86" t="b">
        <v>0</v>
      </c>
      <c r="D7" s="55" t="str">
        <f>IFERROR(__xludf.DUMMYFUNCTION("""COMPUTED_VALUE"""),"Review &amp; Update Tab: Calendar")</f>
        <v>Review &amp; Update Tab: Calendar</v>
      </c>
      <c r="E7" s="71" t="b">
        <v>0</v>
      </c>
      <c r="F7" s="57" t="str">
        <f>IFERROR(__xludf.DUMMYFUNCTION("""COMPUTED_VALUE"""),"Review &amp; Update Tab: Sponsor Tickets")</f>
        <v>Review &amp; Update Tab: Sponsor Tickets</v>
      </c>
      <c r="G7" s="87" t="b">
        <v>0</v>
      </c>
      <c r="H7" s="52"/>
      <c r="I7" s="59" t="b">
        <v>0</v>
      </c>
      <c r="J7" s="60"/>
      <c r="K7" s="61" t="b">
        <v>0</v>
      </c>
      <c r="L7" s="62"/>
      <c r="M7" s="63" t="b">
        <v>0</v>
      </c>
      <c r="N7" s="64" t="str">
        <f>IFERROR(__xludf.DUMMYFUNCTION("""COMPUTED_VALUE"""),"Other volunteers for set-up, take-down")</f>
        <v>Other volunteers for set-up, take-down</v>
      </c>
      <c r="O7" s="65" t="b">
        <v>0</v>
      </c>
      <c r="P7" s="55"/>
      <c r="Q7" s="56" t="b">
        <v>0</v>
      </c>
      <c r="R7" s="66"/>
      <c r="S7" s="58" t="b">
        <v>0</v>
      </c>
      <c r="T7" s="4"/>
      <c r="U7" s="4"/>
      <c r="V7" s="4"/>
      <c r="W7" s="4"/>
      <c r="X7" s="4"/>
      <c r="Y7" s="4"/>
      <c r="Z7" s="4"/>
      <c r="AA7" s="4"/>
      <c r="AB7" s="4"/>
      <c r="AC7" s="4"/>
    </row>
    <row r="8">
      <c r="A8" s="91"/>
      <c r="B8" s="53" t="str">
        <f>IFERROR(__xludf.DUMMYFUNCTION("""COMPUTED_VALUE"""),"Determine how many people")</f>
        <v>Determine how many people</v>
      </c>
      <c r="C8" s="86" t="b">
        <v>0</v>
      </c>
      <c r="D8" s="55" t="str">
        <f>IFERROR(__xludf.DUMMYFUNCTION("""COMPUTED_VALUE"""),"Review &amp; Update Tab: Supplies")</f>
        <v>Review &amp; Update Tab: Supplies</v>
      </c>
      <c r="E8" s="71" t="b">
        <v>0</v>
      </c>
      <c r="F8" s="57" t="str">
        <f>IFERROR(__xludf.DUMMYFUNCTION("""COMPUTED_VALUE"""),"Review &amp; Update Tab: Event Timeline")</f>
        <v>Review &amp; Update Tab: Event Timeline</v>
      </c>
      <c r="G8" s="87" t="b">
        <v>0</v>
      </c>
      <c r="H8" s="52"/>
      <c r="I8" s="59"/>
      <c r="J8" s="60"/>
      <c r="K8" s="61"/>
      <c r="L8" s="92"/>
      <c r="M8" s="63"/>
      <c r="N8" s="93" t="str">
        <f>IFERROR(__xludf.DUMMYFUNCTION("""COMPUTED_VALUE"""),"Volunteers for bussing/dishwashing")</f>
        <v>Volunteers for bussing/dishwashing</v>
      </c>
      <c r="O8" s="65"/>
      <c r="P8" s="55"/>
      <c r="Q8" s="56"/>
      <c r="R8" s="66"/>
      <c r="S8" s="58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91"/>
      <c r="B9" s="53" t="str">
        <f>IFERROR(__xludf.DUMMYFUNCTION("""COMPUTED_VALUE"""),"Go over Planning Spreadsheet, assign tab reviews")</f>
        <v>Go over Planning Spreadsheet, assign tab reviews</v>
      </c>
      <c r="C9" s="94" t="b">
        <v>0</v>
      </c>
      <c r="D9" s="55" t="str">
        <f>IFERROR(__xludf.DUMMYFUNCTION("""COMPUTED_VALUE"""),"Review &amp; Update Tab: All Prep To-Do Lists")</f>
        <v>Review &amp; Update Tab: All Prep To-Do Lists</v>
      </c>
      <c r="E9" s="71" t="b">
        <v>0</v>
      </c>
      <c r="F9" s="57" t="str">
        <f>IFERROR(__xludf.DUMMYFUNCTION("""COMPUTED_VALUE"""),"Review &amp; Update Tab: Auction Items")</f>
        <v>Review &amp; Update Tab: Auction Items</v>
      </c>
      <c r="G9" s="87" t="b">
        <v>0</v>
      </c>
      <c r="H9" s="52"/>
      <c r="I9" s="59"/>
      <c r="J9" s="60"/>
      <c r="K9" s="61"/>
      <c r="L9" s="92"/>
      <c r="M9" s="63"/>
      <c r="N9" s="93" t="str">
        <f>IFERROR(__xludf.DUMMYFUNCTION("""COMPUTED_VALUE"""),"Line up Volunteer drinks and dinner")</f>
        <v>Line up Volunteer drinks and dinner</v>
      </c>
      <c r="O9" s="65"/>
      <c r="P9" s="55"/>
      <c r="Q9" s="56"/>
      <c r="R9" s="66"/>
      <c r="S9" s="58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91"/>
      <c r="B10" s="53" t="str">
        <f>IFERROR(__xludf.DUMMYFUNCTION("""COMPUTED_VALUE"""),"Determine poster design &amp; Small Invite Design")</f>
        <v>Determine poster design &amp; Small Invite Design</v>
      </c>
      <c r="C10" s="86" t="b">
        <v>0</v>
      </c>
      <c r="D10" s="55" t="str">
        <f>IFERROR(__xludf.DUMMYFUNCTION("""COMPUTED_VALUE"""),"Review &amp; Update Tab: Who to Thank, Gifts &amp; Donations Tracking")</f>
        <v>Review &amp; Update Tab: Who to Thank, Gifts &amp; Donations Tracking</v>
      </c>
      <c r="E10" s="71" t="b">
        <v>0</v>
      </c>
      <c r="F10" s="57" t="str">
        <f>IFERROR(__xludf.DUMMYFUNCTION("""COMPUTED_VALUE"""),"Finalize Chefs &amp; Course Assignments")</f>
        <v>Finalize Chefs &amp; Course Assignments</v>
      </c>
      <c r="G10" s="87" t="b">
        <v>0</v>
      </c>
      <c r="H10" s="52"/>
      <c r="I10" s="59"/>
      <c r="J10" s="60"/>
      <c r="K10" s="61"/>
      <c r="L10" s="92"/>
      <c r="M10" s="63"/>
      <c r="N10" s="93" t="str">
        <f>IFERROR(__xludf.DUMMYFUNCTION("""COMPUTED_VALUE"""),"Buy extra food/drink items")</f>
        <v>Buy extra food/drink items</v>
      </c>
      <c r="O10" s="65"/>
      <c r="P10" s="55"/>
      <c r="Q10" s="56"/>
      <c r="R10" s="66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91"/>
      <c r="B11" s="53" t="str">
        <f>IFERROR(__xludf.DUMMYFUNCTION("""COMPUTED_VALUE"""),"Thank you card design")</f>
        <v>Thank you card design</v>
      </c>
      <c r="C11" s="86" t="b">
        <v>0</v>
      </c>
      <c r="D11" s="55" t="str">
        <f>IFERROR(__xludf.DUMMYFUNCTION("""COMPUTED_VALUE"""),"Send out quick email &amp; Social Media Save-the-Date to full list, include farmers &amp; previous attendees")</f>
        <v>Send out quick email &amp; Social Media Save-the-Date to full list, include farmers &amp; previous attendees</v>
      </c>
      <c r="E11" s="71" t="b">
        <v>0</v>
      </c>
      <c r="F11" s="57" t="str">
        <f>IFERROR(__xludf.DUMMYFUNCTION("""COMPUTED_VALUE"""),"Schedule a Menu Meeting in June on-site with Chefs &amp; lead servers")</f>
        <v>Schedule a Menu Meeting in June on-site with Chefs &amp; lead servers</v>
      </c>
      <c r="G11" s="87" t="b">
        <v>0</v>
      </c>
      <c r="H11" s="52"/>
      <c r="I11" s="59"/>
      <c r="J11" s="60"/>
      <c r="K11" s="61"/>
      <c r="L11" s="92"/>
      <c r="M11" s="63"/>
      <c r="N11" s="93"/>
      <c r="O11" s="65"/>
      <c r="P11" s="55"/>
      <c r="Q11" s="56"/>
      <c r="R11" s="66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91"/>
      <c r="B12" s="53" t="str">
        <f>IFERROR(__xludf.DUMMYFUNCTION("""COMPUTED_VALUE"""),"Have individual board members create invite lists at Board Meeting")</f>
        <v>Have individual board members create invite lists at Board Meeting</v>
      </c>
      <c r="C12" s="86" t="b">
        <v>0</v>
      </c>
      <c r="D12" s="55" t="str">
        <f>IFERROR(__xludf.DUMMYFUNCTION("""COMPUTED_VALUE"""),"Start Locating supplies")</f>
        <v>Start Locating supplies</v>
      </c>
      <c r="E12" s="71" t="b">
        <v>0</v>
      </c>
      <c r="F12" s="57" t="str">
        <f>IFERROR(__xludf.DUMMYFUNCTION("""COMPUTED_VALUE"""),"Check in with vintner(s) re: numbers &amp; pairing")</f>
        <v>Check in with vintner(s) re: numbers &amp; pairing</v>
      </c>
      <c r="G12" s="87" t="b">
        <v>0</v>
      </c>
      <c r="H12" s="52"/>
      <c r="I12" s="59"/>
      <c r="J12" s="60"/>
      <c r="K12" s="61"/>
      <c r="L12" s="92"/>
      <c r="M12" s="63"/>
      <c r="N12" s="93"/>
      <c r="O12" s="65"/>
      <c r="P12" s="55"/>
      <c r="Q12" s="56"/>
      <c r="R12" s="66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91"/>
      <c r="B13" s="53" t="str">
        <f>IFERROR(__xludf.DUMMYFUNCTION("""COMPUTED_VALUE"""),"Post Posters")</f>
        <v>Post Posters</v>
      </c>
      <c r="C13" s="86" t="b">
        <v>0</v>
      </c>
      <c r="D13" s="55" t="str">
        <f>IFERROR(__xludf.DUMMYFUNCTION("""COMPUTED_VALUE"""),"Locate Tables and Chairs")</f>
        <v>Locate Tables and Chairs</v>
      </c>
      <c r="E13" s="71" t="b">
        <v>0</v>
      </c>
      <c r="F13" s="57" t="str">
        <f>IFERROR(__xludf.DUMMYFUNCTION("""COMPUTED_VALUE"""),"Start collecting auction items")</f>
        <v>Start collecting auction items</v>
      </c>
      <c r="G13" s="87" t="b">
        <v>0</v>
      </c>
      <c r="H13" s="52"/>
      <c r="I13" s="59"/>
      <c r="J13" s="60"/>
      <c r="K13" s="61"/>
      <c r="L13" s="92"/>
      <c r="M13" s="63"/>
      <c r="N13" s="93"/>
      <c r="O13" s="65"/>
      <c r="P13" s="55"/>
      <c r="Q13" s="56"/>
      <c r="R13" s="66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91"/>
      <c r="B14" s="53" t="str">
        <f>IFERROR(__xludf.DUMMYFUNCTION("""COMPUTED_VALUE"""),"Where else can we advertise? ")</f>
        <v>Where else can we advertise? </v>
      </c>
      <c r="C14" s="86" t="b">
        <v>0</v>
      </c>
      <c r="D14" s="55" t="str">
        <f>IFERROR(__xludf.DUMMYFUNCTION("""COMPUTED_VALUE"""),"Schedule Servingware pick up and return")</f>
        <v>Schedule Servingware pick up and return</v>
      </c>
      <c r="E14" s="71" t="b">
        <v>0</v>
      </c>
      <c r="F14" s="57" t="str">
        <f>IFERROR(__xludf.DUMMYFUNCTION("""COMPUTED_VALUE"""),"Appeal to board members for assist in soliciting auction items")</f>
        <v>Appeal to board members for assist in soliciting auction items</v>
      </c>
      <c r="G14" s="87" t="b">
        <v>0</v>
      </c>
      <c r="H14" s="52"/>
      <c r="I14" s="59"/>
      <c r="J14" s="60"/>
      <c r="K14" s="61"/>
      <c r="L14" s="92"/>
      <c r="M14" s="63"/>
      <c r="N14" s="93"/>
      <c r="O14" s="65"/>
      <c r="P14" s="55"/>
      <c r="Q14" s="56"/>
      <c r="R14" s="66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91"/>
      <c r="B15" s="53" t="str">
        <f>IFERROR(__xludf.DUMMYFUNCTION("""COMPUTED_VALUE"""),"Board to f/u with phone calls and emails for invites")</f>
        <v>Board to f/u with phone calls and emails for invites</v>
      </c>
      <c r="C15" s="86" t="b">
        <v>0</v>
      </c>
      <c r="D15" s="55" t="str">
        <f>IFERROR(__xludf.DUMMYFUNCTION("""COMPUTED_VALUE"""),"Schedule Linen Rental")</f>
        <v>Schedule Linen Rental</v>
      </c>
      <c r="E15" s="71" t="b">
        <v>0</v>
      </c>
      <c r="F15" s="57" t="str">
        <f>IFERROR(__xludf.DUMMYFUNCTION("""COMPUTED_VALUE"""),"Buy insurance and banquet permit")</f>
        <v>Buy insurance and banquet permit</v>
      </c>
      <c r="G15" s="87" t="b">
        <v>0</v>
      </c>
      <c r="H15" s="52"/>
      <c r="I15" s="59"/>
      <c r="J15" s="60"/>
      <c r="K15" s="61"/>
      <c r="L15" s="92"/>
      <c r="M15" s="63"/>
      <c r="N15" s="93"/>
      <c r="O15" s="65"/>
      <c r="P15" s="55"/>
      <c r="Q15" s="56"/>
      <c r="R15" s="66"/>
      <c r="S15" s="58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91"/>
      <c r="B16" s="53" t="str">
        <f>IFERROR(__xludf.DUMMYFUNCTION("""COMPUTED_VALUE"""),"Get other advertisements opportunities")</f>
        <v>Get other advertisements opportunities</v>
      </c>
      <c r="C16" s="86" t="b">
        <v>0</v>
      </c>
      <c r="D16" s="55" t="str">
        <f>IFERROR(__xludf.DUMMYFUNCTION("""COMPUTED_VALUE"""),"Secure Lead Servers &amp; Expo")</f>
        <v>Secure Lead Servers &amp; Expo</v>
      </c>
      <c r="E16" s="71" t="b">
        <v>0</v>
      </c>
      <c r="F16" s="57" t="str">
        <f>IFERROR(__xludf.DUMMYFUNCTION("""COMPUTED_VALUE"""),"Host Menu/Service Meeting - Include service leads &amp; expo")</f>
        <v>Host Menu/Service Meeting - Include service leads &amp; expo</v>
      </c>
      <c r="G16" s="87" t="b">
        <v>0</v>
      </c>
      <c r="H16" s="52"/>
      <c r="I16" s="59"/>
      <c r="J16" s="60"/>
      <c r="K16" s="61"/>
      <c r="L16" s="92"/>
      <c r="M16" s="63"/>
      <c r="N16" s="93"/>
      <c r="O16" s="65"/>
      <c r="P16" s="55"/>
      <c r="Q16" s="56"/>
      <c r="R16" s="66"/>
      <c r="S16" s="58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91"/>
      <c r="B17" s="53" t="str">
        <f>IFERROR(__xludf.DUMMYFUNCTION("""COMPUTED_VALUE"""),"Assign board volunteer roles")</f>
        <v>Assign board volunteer roles</v>
      </c>
      <c r="C17" s="86" t="b">
        <v>0</v>
      </c>
      <c r="D17" s="55" t="str">
        <f>IFERROR(__xludf.DUMMYFUNCTION("""COMPUTED_VALUE"""),"Reserve Uhaul(s)")</f>
        <v>Reserve Uhaul(s)</v>
      </c>
      <c r="E17" s="71" t="b">
        <v>0</v>
      </c>
      <c r="F17" s="57" t="str">
        <f>IFERROR(__xludf.DUMMYFUNCTION("""COMPUTED_VALUE"""),"Update Menu &amp; Ingredients Tabs of Spreadsheet")</f>
        <v>Update Menu &amp; Ingredients Tabs of Spreadsheet</v>
      </c>
      <c r="G17" s="87" t="b">
        <v>0</v>
      </c>
      <c r="H17" s="52"/>
      <c r="I17" s="59"/>
      <c r="J17" s="60"/>
      <c r="K17" s="61"/>
      <c r="L17" s="92"/>
      <c r="M17" s="63"/>
      <c r="N17" s="93"/>
      <c r="O17" s="65"/>
      <c r="P17" s="55"/>
      <c r="Q17" s="56"/>
      <c r="R17" s="66"/>
      <c r="S17" s="58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91"/>
      <c r="B18" s="53" t="str">
        <f>IFERROR(__xludf.DUMMYFUNCTION("""COMPUTED_VALUE"""),"Any final push for buying tickets?")</f>
        <v>Any final push for buying tickets?</v>
      </c>
      <c r="C18" s="86" t="b">
        <v>0</v>
      </c>
      <c r="D18" s="55" t="str">
        <f>IFERROR(__xludf.DUMMYFUNCTION("""COMPUTED_VALUE"""),"Update Web Page on CCM Site")</f>
        <v>Update Web Page on CCM Site</v>
      </c>
      <c r="E18" s="71" t="b">
        <v>0</v>
      </c>
      <c r="F18" s="57" t="str">
        <f>IFERROR(__xludf.DUMMYFUNCTION("""COMPUTED_VALUE"""),"Create Farm to Table blurb for advertising")</f>
        <v>Create Farm to Table blurb for advertising</v>
      </c>
      <c r="G18" s="87" t="b">
        <v>0</v>
      </c>
      <c r="H18" s="52"/>
      <c r="I18" s="59"/>
      <c r="J18" s="60"/>
      <c r="K18" s="61"/>
      <c r="L18" s="92"/>
      <c r="M18" s="63"/>
      <c r="N18" s="93"/>
      <c r="O18" s="65"/>
      <c r="P18" s="55"/>
      <c r="Q18" s="56"/>
      <c r="R18" s="66"/>
      <c r="S18" s="58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91"/>
      <c r="B19" s="53" t="str">
        <f>IFERROR(__xludf.DUMMYFUNCTION("""COMPUTED_VALUE"""),"Outline Speeches")</f>
        <v>Outline Speeches</v>
      </c>
      <c r="C19" s="86" t="b">
        <v>0</v>
      </c>
      <c r="D19" s="55" t="str">
        <f>IFERROR(__xludf.DUMMYFUNCTION("""COMPUTED_VALUE"""),"Ticketing and registration set up")</f>
        <v>Ticketing and registration set up</v>
      </c>
      <c r="E19" s="71" t="b">
        <v>0</v>
      </c>
      <c r="F19" s="57" t="str">
        <f>IFERROR(__xludf.DUMMYFUNCTION("""COMPUTED_VALUE"""),"Go over De-brief from previous year")</f>
        <v>Go over De-brief from previous year</v>
      </c>
      <c r="G19" s="87" t="b">
        <v>0</v>
      </c>
      <c r="H19" s="52"/>
      <c r="I19" s="59"/>
      <c r="J19" s="60"/>
      <c r="K19" s="61"/>
      <c r="L19" s="92"/>
      <c r="M19" s="63"/>
      <c r="N19" s="93"/>
      <c r="O19" s="65"/>
      <c r="P19" s="55"/>
      <c r="Q19" s="56"/>
      <c r="R19" s="66"/>
      <c r="S19" s="58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91"/>
      <c r="B20" s="53" t="str">
        <f>IFERROR(__xludf.DUMMYFUNCTION("""COMPUTED_VALUE"""),"De-brief and suggestions for Next Year")</f>
        <v>De-brief and suggestions for Next Year</v>
      </c>
      <c r="C20" s="86" t="b">
        <v>0</v>
      </c>
      <c r="D20" s="55" t="str">
        <f>IFERROR(__xludf.DUMMYFUNCTION("""COMPUTED_VALUE"""),"Create List of Print Materials Needed")</f>
        <v>Create List of Print Materials Needed</v>
      </c>
      <c r="E20" s="71" t="b">
        <v>0</v>
      </c>
      <c r="F20" s="57" t="str">
        <f>IFERROR(__xludf.DUMMYFUNCTION("""COMPUTED_VALUE"""),"Line up photographer")</f>
        <v>Line up photographer</v>
      </c>
      <c r="G20" s="87" t="b">
        <v>0</v>
      </c>
      <c r="H20" s="52"/>
      <c r="I20" s="59"/>
      <c r="J20" s="60"/>
      <c r="K20" s="61"/>
      <c r="L20" s="92"/>
      <c r="M20" s="63"/>
      <c r="N20" s="93"/>
      <c r="O20" s="65"/>
      <c r="P20" s="55"/>
      <c r="Q20" s="56"/>
      <c r="R20" s="66"/>
      <c r="S20" s="58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>
      <c r="A21" s="91"/>
      <c r="B21" s="53"/>
      <c r="C21" s="54"/>
      <c r="D21" s="55" t="str">
        <f>IFERROR(__xludf.DUMMYFUNCTION("""COMPUTED_VALUE"""),"Open ticket sales to Sponsors only for 2 weeks")</f>
        <v>Open ticket sales to Sponsors only for 2 weeks</v>
      </c>
      <c r="E21" s="71" t="b">
        <v>0</v>
      </c>
      <c r="F21" s="57" t="str">
        <f>IFERROR(__xludf.DUMMYFUNCTION("""COMPUTED_VALUE"""),"Set up coffee donation")</f>
        <v>Set up coffee donation</v>
      </c>
      <c r="G21" s="87" t="b">
        <v>0</v>
      </c>
      <c r="H21" s="52"/>
      <c r="I21" s="59"/>
      <c r="J21" s="60"/>
      <c r="K21" s="61"/>
      <c r="L21" s="92"/>
      <c r="M21" s="63"/>
      <c r="N21" s="93"/>
      <c r="O21" s="65"/>
      <c r="P21" s="55"/>
      <c r="Q21" s="56"/>
      <c r="R21" s="66"/>
      <c r="S21" s="58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>
      <c r="A22" s="91"/>
      <c r="B22" s="53"/>
      <c r="C22" s="54"/>
      <c r="D22" s="55" t="str">
        <f>IFERROR(__xludf.DUMMYFUNCTION("""COMPUTED_VALUE"""),"Draft Site Plan &amp; Service Plan")</f>
        <v>Draft Site Plan &amp; Service Plan</v>
      </c>
      <c r="E22" s="71" t="b">
        <v>0</v>
      </c>
      <c r="F22" s="57" t="str">
        <f>IFERROR(__xludf.DUMMYFUNCTION("""COMPUTED_VALUE"""),"Who will run the payment recordkeeping RSVP list")</f>
        <v>Who will run the payment recordkeeping RSVP list</v>
      </c>
      <c r="G22" s="87" t="b">
        <v>0</v>
      </c>
      <c r="H22" s="52"/>
      <c r="I22" s="59"/>
      <c r="J22" s="60"/>
      <c r="K22" s="61"/>
      <c r="L22" s="92"/>
      <c r="M22" s="63"/>
      <c r="N22" s="93"/>
      <c r="O22" s="65"/>
      <c r="P22" s="55"/>
      <c r="Q22" s="56"/>
      <c r="R22" s="66"/>
      <c r="S22" s="58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>
      <c r="A23" s="91"/>
      <c r="B23" s="53"/>
      <c r="C23" s="54"/>
      <c r="D23" s="55" t="str">
        <f>IFERROR(__xludf.DUMMYFUNCTION("""COMPUTED_VALUE"""),"Send Chef Wishlist Reminder Email")</f>
        <v>Send Chef Wishlist Reminder Email</v>
      </c>
      <c r="E23" s="71" t="b">
        <v>0</v>
      </c>
      <c r="F23" s="57" t="str">
        <f>IFERROR(__xludf.DUMMYFUNCTION("""COMPUTED_VALUE"""),"Finalize Silent Auction Items")</f>
        <v>Finalize Silent Auction Items</v>
      </c>
      <c r="G23" s="87" t="b">
        <v>0</v>
      </c>
      <c r="H23" s="52"/>
      <c r="I23" s="59"/>
      <c r="J23" s="60"/>
      <c r="K23" s="61"/>
      <c r="L23" s="92"/>
      <c r="M23" s="63"/>
      <c r="N23" s="93"/>
      <c r="O23" s="65"/>
      <c r="P23" s="55"/>
      <c r="Q23" s="56"/>
      <c r="R23" s="66"/>
      <c r="S23" s="58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>
      <c r="A24" s="91"/>
      <c r="B24" s="53"/>
      <c r="C24" s="54"/>
      <c r="D24" s="55" t="str">
        <f>IFERROR(__xludf.DUMMYFUNCTION("""COMPUTED_VALUE"""),"Print Posters &amp; TY/Invite Cards")</f>
        <v>Print Posters &amp; TY/Invite Cards</v>
      </c>
      <c r="E24" s="71" t="b">
        <v>0</v>
      </c>
      <c r="F24" s="57" t="str">
        <f>IFERROR(__xludf.DUMMYFUNCTION("""COMPUTED_VALUE"""),"Touch bases on the plan with Photographer")</f>
        <v>Touch bases on the plan with Photographer</v>
      </c>
      <c r="G24" s="87" t="b">
        <v>0</v>
      </c>
      <c r="H24" s="52"/>
      <c r="I24" s="59"/>
      <c r="J24" s="60"/>
      <c r="K24" s="61"/>
      <c r="L24" s="92"/>
      <c r="M24" s="63"/>
      <c r="N24" s="93"/>
      <c r="O24" s="65"/>
      <c r="P24" s="55"/>
      <c r="Q24" s="56"/>
      <c r="R24" s="66"/>
      <c r="S24" s="58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>
      <c r="A25" s="91"/>
      <c r="B25" s="53"/>
      <c r="C25" s="54"/>
      <c r="D25" s="55" t="str">
        <f>IFERROR(__xludf.DUMMYFUNCTION("""COMPUTED_VALUE"""),"Launch ticket sales*** &amp; Start Raffle")</f>
        <v>Launch ticket sales*** &amp; Start Raffle</v>
      </c>
      <c r="E25" s="71" t="b">
        <v>0</v>
      </c>
      <c r="F25" s="57" t="str">
        <f>IFERROR(__xludf.DUMMYFUNCTION("""COMPUTED_VALUE"""),"Record keeping from the event")</f>
        <v>Record keeping from the event</v>
      </c>
      <c r="G25" s="87" t="b">
        <v>0</v>
      </c>
      <c r="H25" s="52"/>
      <c r="I25" s="59"/>
      <c r="J25" s="60"/>
      <c r="K25" s="61"/>
      <c r="L25" s="92"/>
      <c r="M25" s="63"/>
      <c r="N25" s="93"/>
      <c r="O25" s="65"/>
      <c r="P25" s="55"/>
      <c r="Q25" s="56"/>
      <c r="R25" s="66"/>
      <c r="S25" s="58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>
      <c r="A26" s="91"/>
      <c r="B26" s="53"/>
      <c r="C26" s="54"/>
      <c r="D26" s="55" t="str">
        <f>IFERROR(__xludf.DUMMYFUNCTION("""COMPUTED_VALUE"""),"Include in newsletter update")</f>
        <v>Include in newsletter update</v>
      </c>
      <c r="E26" s="71" t="b">
        <v>0</v>
      </c>
      <c r="F26" s="57" t="str">
        <f>IFERROR(__xludf.DUMMYFUNCTION("""COMPUTED_VALUE"""),"Add all additional donor info to Spreadsheet")</f>
        <v>Add all additional donor info to Spreadsheet</v>
      </c>
      <c r="G26" s="87" t="b">
        <v>0</v>
      </c>
      <c r="H26" s="52"/>
      <c r="I26" s="59"/>
      <c r="J26" s="60"/>
      <c r="K26" s="61"/>
      <c r="L26" s="92"/>
      <c r="M26" s="63"/>
      <c r="N26" s="93"/>
      <c r="O26" s="65"/>
      <c r="P26" s="55"/>
      <c r="Q26" s="56"/>
      <c r="R26" s="66"/>
      <c r="S26" s="58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>
      <c r="A27" s="91"/>
      <c r="B27" s="53"/>
      <c r="C27" s="54"/>
      <c r="D27" s="55" t="str">
        <f>IFERROR(__xludf.DUMMYFUNCTION("""COMPUTED_VALUE"""),"Send out a direct email invitation to previous attendees on June 30th")</f>
        <v>Send out a direct email invitation to previous attendees on June 30th</v>
      </c>
      <c r="E27" s="71" t="b">
        <v>0</v>
      </c>
      <c r="F27" s="57"/>
      <c r="G27" s="58"/>
      <c r="H27" s="52"/>
      <c r="I27" s="59"/>
      <c r="J27" s="60"/>
      <c r="K27" s="61"/>
      <c r="L27" s="92"/>
      <c r="M27" s="63"/>
      <c r="N27" s="93"/>
      <c r="O27" s="65"/>
      <c r="P27" s="55"/>
      <c r="Q27" s="56"/>
      <c r="R27" s="66"/>
      <c r="S27" s="58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>
      <c r="A28" s="91"/>
      <c r="B28" s="53"/>
      <c r="C28" s="54"/>
      <c r="D28" s="55" t="str">
        <f>IFERROR(__xludf.DUMMYFUNCTION("""COMPUTED_VALUE"""),"Have posters at the market")</f>
        <v>Have posters at the market</v>
      </c>
      <c r="E28" s="71" t="b">
        <v>0</v>
      </c>
      <c r="F28" s="57"/>
      <c r="G28" s="58"/>
      <c r="H28" s="52"/>
      <c r="I28" s="59"/>
      <c r="J28" s="60"/>
      <c r="K28" s="61"/>
      <c r="L28" s="92"/>
      <c r="M28" s="63"/>
      <c r="N28" s="93"/>
      <c r="O28" s="65"/>
      <c r="P28" s="55"/>
      <c r="Q28" s="56"/>
      <c r="R28" s="66"/>
      <c r="S28" s="58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>
      <c r="A29" s="91"/>
      <c r="B29" s="53"/>
      <c r="C29" s="54"/>
      <c r="D29" s="55" t="str">
        <f>IFERROR(__xludf.DUMMYFUNCTION("""COMPUTED_VALUE"""),"Back up plan for weather")</f>
        <v>Back up plan for weather</v>
      </c>
      <c r="E29" s="71" t="b">
        <v>0</v>
      </c>
      <c r="F29" s="57"/>
      <c r="G29" s="58"/>
      <c r="H29" s="52"/>
      <c r="I29" s="59"/>
      <c r="J29" s="60"/>
      <c r="K29" s="61"/>
      <c r="L29" s="92"/>
      <c r="M29" s="63"/>
      <c r="N29" s="93"/>
      <c r="O29" s="65"/>
      <c r="P29" s="55"/>
      <c r="Q29" s="56"/>
      <c r="R29" s="66"/>
      <c r="S29" s="58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>
      <c r="A30" s="91"/>
      <c r="B30" s="53"/>
      <c r="C30" s="54"/>
      <c r="D30" s="55" t="str">
        <f>IFERROR(__xludf.DUMMYFUNCTION("""COMPUTED_VALUE"""),"Reminder email to Chefs for Wishlists &amp; Menu Details")</f>
        <v>Reminder email to Chefs for Wishlists &amp; Menu Details</v>
      </c>
      <c r="E30" s="71" t="b">
        <v>0</v>
      </c>
      <c r="F30" s="57"/>
      <c r="G30" s="58"/>
      <c r="H30" s="52"/>
      <c r="I30" s="59"/>
      <c r="J30" s="60"/>
      <c r="K30" s="61"/>
      <c r="L30" s="92"/>
      <c r="M30" s="63"/>
      <c r="N30" s="93"/>
      <c r="O30" s="65"/>
      <c r="P30" s="55"/>
      <c r="Q30" s="56"/>
      <c r="R30" s="66"/>
      <c r="S30" s="58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>
      <c r="A31" s="91"/>
      <c r="B31" s="53"/>
      <c r="C31" s="54"/>
      <c r="D31" s="55" t="str">
        <f>IFERROR(__xludf.DUMMYFUNCTION("""COMPUTED_VALUE"""),"Check in with Farmers about produce from wishlists")</f>
        <v>Check in with Farmers about produce from wishlists</v>
      </c>
      <c r="E31" s="71" t="b">
        <v>0</v>
      </c>
      <c r="F31" s="57"/>
      <c r="G31" s="58"/>
      <c r="H31" s="52"/>
      <c r="I31" s="59"/>
      <c r="J31" s="60"/>
      <c r="K31" s="61"/>
      <c r="L31" s="92"/>
      <c r="M31" s="63"/>
      <c r="N31" s="93"/>
      <c r="O31" s="65"/>
      <c r="P31" s="55"/>
      <c r="Q31" s="56"/>
      <c r="R31" s="66"/>
      <c r="S31" s="58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>
      <c r="A32" s="91"/>
      <c r="B32" s="53"/>
      <c r="C32" s="54"/>
      <c r="D32" s="55" t="str">
        <f>IFERROR(__xludf.DUMMYFUNCTION("""COMPUTED_VALUE"""),"Coordinate all supplies")</f>
        <v>Coordinate all supplies</v>
      </c>
      <c r="E32" s="71" t="b">
        <v>0</v>
      </c>
      <c r="F32" s="57"/>
      <c r="G32" s="58"/>
      <c r="H32" s="52"/>
      <c r="I32" s="59"/>
      <c r="J32" s="60"/>
      <c r="K32" s="61"/>
      <c r="L32" s="92"/>
      <c r="M32" s="63"/>
      <c r="N32" s="93"/>
      <c r="O32" s="65"/>
      <c r="P32" s="55"/>
      <c r="Q32" s="56"/>
      <c r="R32" s="66"/>
      <c r="S32" s="58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>
      <c r="A33" s="91"/>
      <c r="B33" s="53"/>
      <c r="C33" s="54"/>
      <c r="D33" s="55" t="str">
        <f>IFERROR(__xludf.DUMMYFUNCTION("""COMPUTED_VALUE"""),"Check in with Chefs re: menus")</f>
        <v>Check in with Chefs re: menus</v>
      </c>
      <c r="E33" s="71" t="b">
        <v>0</v>
      </c>
      <c r="F33" s="57"/>
      <c r="G33" s="58"/>
      <c r="H33" s="52"/>
      <c r="I33" s="59"/>
      <c r="J33" s="60"/>
      <c r="K33" s="61"/>
      <c r="L33" s="92"/>
      <c r="M33" s="63"/>
      <c r="N33" s="93"/>
      <c r="O33" s="65"/>
      <c r="P33" s="55"/>
      <c r="Q33" s="56"/>
      <c r="R33" s="66"/>
      <c r="S33" s="58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>
      <c r="A34" s="91"/>
      <c r="B34" s="53"/>
      <c r="C34" s="54"/>
      <c r="D34" s="55" t="str">
        <f>IFERROR(__xludf.DUMMYFUNCTION("""COMPUTED_VALUE"""),"Reserve port-a-toilets")</f>
        <v>Reserve port-a-toilets</v>
      </c>
      <c r="E34" s="71" t="b">
        <v>0</v>
      </c>
      <c r="F34" s="57"/>
      <c r="G34" s="58"/>
      <c r="H34" s="52"/>
      <c r="I34" s="59"/>
      <c r="J34" s="60"/>
      <c r="K34" s="61"/>
      <c r="L34" s="92"/>
      <c r="M34" s="63"/>
      <c r="N34" s="93"/>
      <c r="O34" s="65"/>
      <c r="P34" s="55"/>
      <c r="Q34" s="56"/>
      <c r="R34" s="66"/>
      <c r="S34" s="58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>
      <c r="A35" s="91"/>
      <c r="B35" s="53"/>
      <c r="C35" s="54"/>
      <c r="D35" s="55" t="str">
        <f>IFERROR(__xludf.DUMMYFUNCTION("""COMPUTED_VALUE"""),"Have needed items list for Board Meeting")</f>
        <v>Have needed items list for Board Meeting</v>
      </c>
      <c r="E35" s="71" t="b">
        <v>0</v>
      </c>
      <c r="F35" s="57"/>
      <c r="G35" s="58"/>
      <c r="H35" s="52"/>
      <c r="I35" s="59"/>
      <c r="J35" s="60"/>
      <c r="K35" s="61"/>
      <c r="L35" s="92"/>
      <c r="M35" s="63"/>
      <c r="N35" s="93"/>
      <c r="O35" s="65"/>
      <c r="P35" s="55"/>
      <c r="Q35" s="56"/>
      <c r="R35" s="66"/>
      <c r="S35" s="58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>
      <c r="A36" s="91"/>
      <c r="B36" s="53"/>
      <c r="C36" s="54"/>
      <c r="D36" s="55" t="str">
        <f>IFERROR(__xludf.DUMMYFUNCTION("""COMPUTED_VALUE"""),"Create Event Menu &amp; Program")</f>
        <v>Create Event Menu &amp; Program</v>
      </c>
      <c r="E36" s="71" t="b">
        <v>0</v>
      </c>
      <c r="F36" s="57"/>
      <c r="G36" s="58"/>
      <c r="H36" s="52"/>
      <c r="I36" s="59"/>
      <c r="J36" s="60"/>
      <c r="K36" s="61"/>
      <c r="L36" s="92"/>
      <c r="M36" s="63"/>
      <c r="N36" s="93"/>
      <c r="O36" s="65"/>
      <c r="P36" s="55"/>
      <c r="Q36" s="56"/>
      <c r="R36" s="66"/>
      <c r="S36" s="58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>
      <c r="A37" s="91"/>
      <c r="B37" s="53"/>
      <c r="C37" s="54"/>
      <c r="D37" s="55" t="str">
        <f>IFERROR(__xludf.DUMMYFUNCTION("""COMPUTED_VALUE"""),"Send out another email invitation/reminder on July 30th")</f>
        <v>Send out another email invitation/reminder on July 30th</v>
      </c>
      <c r="E37" s="71" t="b">
        <v>0</v>
      </c>
      <c r="F37" s="57"/>
      <c r="G37" s="58"/>
      <c r="H37" s="52"/>
      <c r="I37" s="59"/>
      <c r="J37" s="60"/>
      <c r="K37" s="61"/>
      <c r="L37" s="92"/>
      <c r="M37" s="63"/>
      <c r="N37" s="93"/>
      <c r="O37" s="65"/>
      <c r="P37" s="55"/>
      <c r="Q37" s="56"/>
      <c r="R37" s="66"/>
      <c r="S37" s="58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>
      <c r="A38" s="91"/>
      <c r="B38" s="53"/>
      <c r="C38" s="54"/>
      <c r="D38" s="55" t="str">
        <f>IFERROR(__xludf.DUMMYFUNCTION("""COMPUTED_VALUE"""),"Confirm rented supplies list")</f>
        <v>Confirm rented supplies list</v>
      </c>
      <c r="E38" s="71" t="b">
        <v>0</v>
      </c>
      <c r="F38" s="57"/>
      <c r="G38" s="58"/>
      <c r="H38" s="52"/>
      <c r="I38" s="59"/>
      <c r="J38" s="60"/>
      <c r="K38" s="61"/>
      <c r="L38" s="92"/>
      <c r="M38" s="63"/>
      <c r="N38" s="93"/>
      <c r="O38" s="65"/>
      <c r="P38" s="55"/>
      <c r="Q38" s="56"/>
      <c r="R38" s="66"/>
      <c r="S38" s="58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>
      <c r="A39" s="91"/>
      <c r="B39" s="53"/>
      <c r="C39" s="54"/>
      <c r="D39" s="55" t="str">
        <f>IFERROR(__xludf.DUMMYFUNCTION("""COMPUTED_VALUE"""),"Finalize Linen order")</f>
        <v>Finalize Linen order</v>
      </c>
      <c r="E39" s="71" t="b">
        <v>0</v>
      </c>
      <c r="F39" s="57"/>
      <c r="G39" s="58"/>
      <c r="H39" s="52"/>
      <c r="I39" s="59"/>
      <c r="J39" s="60"/>
      <c r="K39" s="61"/>
      <c r="L39" s="92"/>
      <c r="M39" s="63"/>
      <c r="N39" s="93"/>
      <c r="O39" s="65"/>
      <c r="P39" s="55"/>
      <c r="Q39" s="56"/>
      <c r="R39" s="66"/>
      <c r="S39" s="58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>
      <c r="A40" s="91"/>
      <c r="B40" s="53"/>
      <c r="C40" s="54"/>
      <c r="D40" s="55" t="str">
        <f>IFERROR(__xludf.DUMMYFUNCTION("""COMPUTED_VALUE"""),"Create week of, day of timeline")</f>
        <v>Create week of, day of timeline</v>
      </c>
      <c r="E40" s="71" t="b">
        <v>0</v>
      </c>
      <c r="F40" s="57"/>
      <c r="G40" s="58"/>
      <c r="H40" s="52"/>
      <c r="I40" s="59"/>
      <c r="J40" s="60"/>
      <c r="K40" s="61"/>
      <c r="L40" s="92"/>
      <c r="M40" s="63"/>
      <c r="N40" s="93"/>
      <c r="O40" s="65"/>
      <c r="P40" s="55"/>
      <c r="Q40" s="56"/>
      <c r="R40" s="66"/>
      <c r="S40" s="58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>
      <c r="A41" s="91"/>
      <c r="B41" s="53"/>
      <c r="C41" s="54"/>
      <c r="D41" s="55" t="str">
        <f>IFERROR(__xludf.DUMMYFUNCTION("""COMPUTED_VALUE"""),"Track Sponsor Reservations")</f>
        <v>Track Sponsor Reservations</v>
      </c>
      <c r="E41" s="71" t="b">
        <v>0</v>
      </c>
      <c r="F41" s="57"/>
      <c r="G41" s="58"/>
      <c r="H41" s="52"/>
      <c r="I41" s="59"/>
      <c r="J41" s="60"/>
      <c r="K41" s="61"/>
      <c r="L41" s="92"/>
      <c r="M41" s="63"/>
      <c r="N41" s="93"/>
      <c r="O41" s="65"/>
      <c r="P41" s="55"/>
      <c r="Q41" s="56"/>
      <c r="R41" s="66"/>
      <c r="S41" s="58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>
      <c r="A42" s="91"/>
      <c r="B42" s="53"/>
      <c r="C42" s="54"/>
      <c r="D42" s="55" t="str">
        <f>IFERROR(__xludf.DUMMYFUNCTION("""COMPUTED_VALUE"""),"Plan for guest gifts - dried arrangements")</f>
        <v>Plan for guest gifts - dried arrangements</v>
      </c>
      <c r="E42" s="71" t="b">
        <v>0</v>
      </c>
      <c r="F42" s="57"/>
      <c r="G42" s="58"/>
      <c r="H42" s="52"/>
      <c r="I42" s="59"/>
      <c r="J42" s="60"/>
      <c r="K42" s="61"/>
      <c r="L42" s="92"/>
      <c r="M42" s="63"/>
      <c r="N42" s="93"/>
      <c r="O42" s="65"/>
      <c r="P42" s="55"/>
      <c r="Q42" s="56"/>
      <c r="R42" s="66"/>
      <c r="S42" s="58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>
      <c r="A43" s="91"/>
      <c r="B43" s="53"/>
      <c r="C43" s="54"/>
      <c r="D43" s="55" t="str">
        <f>IFERROR(__xludf.DUMMYFUNCTION("""COMPUTED_VALUE"""),"Check for any missing supplies")</f>
        <v>Check for any missing supplies</v>
      </c>
      <c r="E43" s="71" t="b">
        <v>0</v>
      </c>
      <c r="F43" s="57"/>
      <c r="G43" s="58"/>
      <c r="H43" s="52"/>
      <c r="I43" s="59"/>
      <c r="J43" s="60"/>
      <c r="K43" s="61"/>
      <c r="L43" s="92"/>
      <c r="M43" s="63"/>
      <c r="N43" s="93"/>
      <c r="O43" s="65"/>
      <c r="P43" s="55"/>
      <c r="Q43" s="56"/>
      <c r="R43" s="66"/>
      <c r="S43" s="58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>
      <c r="A44" s="91"/>
      <c r="B44" s="53"/>
      <c r="C44" s="54"/>
      <c r="D44" s="55" t="str">
        <f>IFERROR(__xludf.DUMMYFUNCTION("""COMPUTED_VALUE"""),"FB Shout Outs to:")</f>
        <v>FB Shout Outs to:</v>
      </c>
      <c r="E44" s="71" t="b">
        <v>0</v>
      </c>
      <c r="F44" s="57"/>
      <c r="G44" s="58"/>
      <c r="H44" s="52"/>
      <c r="I44" s="59"/>
      <c r="J44" s="60"/>
      <c r="K44" s="61"/>
      <c r="L44" s="92"/>
      <c r="M44" s="63"/>
      <c r="N44" s="93"/>
      <c r="O44" s="65"/>
      <c r="P44" s="55"/>
      <c r="Q44" s="56"/>
      <c r="R44" s="66"/>
      <c r="S44" s="58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>
      <c r="A45" s="91"/>
      <c r="B45" s="53"/>
      <c r="C45" s="54"/>
      <c r="D45" s="55" t="str">
        <f>IFERROR(__xludf.DUMMYFUNCTION("""COMPUTED_VALUE"""),"Sponsors")</f>
        <v>Sponsors</v>
      </c>
      <c r="E45" s="71" t="b">
        <v>0</v>
      </c>
      <c r="F45" s="57"/>
      <c r="G45" s="58"/>
      <c r="H45" s="52"/>
      <c r="I45" s="59"/>
      <c r="J45" s="60"/>
      <c r="K45" s="61"/>
      <c r="L45" s="92"/>
      <c r="M45" s="63"/>
      <c r="N45" s="93"/>
      <c r="O45" s="65"/>
      <c r="P45" s="55"/>
      <c r="Q45" s="56"/>
      <c r="R45" s="66"/>
      <c r="S45" s="58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>
      <c r="A46" s="91"/>
      <c r="B46" s="53"/>
      <c r="C46" s="54"/>
      <c r="D46" s="55" t="str">
        <f>IFERROR(__xludf.DUMMYFUNCTION("""COMPUTED_VALUE"""),"chefs and vendors")</f>
        <v>chefs and vendors</v>
      </c>
      <c r="E46" s="71" t="b">
        <v>0</v>
      </c>
      <c r="F46" s="57"/>
      <c r="G46" s="58"/>
      <c r="H46" s="52"/>
      <c r="I46" s="59"/>
      <c r="J46" s="60"/>
      <c r="K46" s="61"/>
      <c r="L46" s="92"/>
      <c r="M46" s="63"/>
      <c r="N46" s="93"/>
      <c r="O46" s="65"/>
      <c r="P46" s="55"/>
      <c r="Q46" s="56"/>
      <c r="R46" s="66"/>
      <c r="S46" s="58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>
      <c r="A47" s="91"/>
      <c r="B47" s="53"/>
      <c r="C47" s="54"/>
      <c r="D47" s="55" t="str">
        <f>IFERROR(__xludf.DUMMYFUNCTION("""COMPUTED_VALUE"""),"musicians")</f>
        <v>musicians</v>
      </c>
      <c r="E47" s="71" t="b">
        <v>0</v>
      </c>
      <c r="F47" s="57"/>
      <c r="G47" s="58"/>
      <c r="H47" s="52"/>
      <c r="I47" s="59"/>
      <c r="J47" s="60"/>
      <c r="K47" s="61"/>
      <c r="L47" s="92"/>
      <c r="M47" s="63"/>
      <c r="N47" s="93"/>
      <c r="O47" s="65"/>
      <c r="P47" s="55"/>
      <c r="Q47" s="56"/>
      <c r="R47" s="66"/>
      <c r="S47" s="58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>
      <c r="A48" s="91"/>
      <c r="B48" s="53"/>
      <c r="C48" s="54"/>
      <c r="D48" s="55" t="str">
        <f>IFERROR(__xludf.DUMMYFUNCTION("""COMPUTED_VALUE"""),"Consistent communication with farmers to ask for specific food donations to the event")</f>
        <v>Consistent communication with farmers to ask for specific food donations to the event</v>
      </c>
      <c r="E48" s="71" t="b">
        <v>0</v>
      </c>
      <c r="F48" s="57"/>
      <c r="G48" s="58"/>
      <c r="H48" s="52"/>
      <c r="I48" s="59"/>
      <c r="J48" s="60"/>
      <c r="K48" s="61"/>
      <c r="L48" s="92"/>
      <c r="M48" s="63"/>
      <c r="N48" s="93"/>
      <c r="O48" s="65"/>
      <c r="P48" s="55"/>
      <c r="Q48" s="56"/>
      <c r="R48" s="66"/>
      <c r="S48" s="58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>
      <c r="A49" s="91"/>
      <c r="B49" s="53"/>
      <c r="C49" s="54"/>
      <c r="D49" s="55" t="str">
        <f>IFERROR(__xludf.DUMMYFUNCTION("""COMPUTED_VALUE"""),"Check on dishwashing station supplies")</f>
        <v>Check on dishwashing station supplies</v>
      </c>
      <c r="E49" s="71" t="b">
        <v>0</v>
      </c>
      <c r="F49" s="57"/>
      <c r="G49" s="58"/>
      <c r="H49" s="52"/>
      <c r="I49" s="59"/>
      <c r="J49" s="60"/>
      <c r="K49" s="61"/>
      <c r="L49" s="92"/>
      <c r="M49" s="63"/>
      <c r="N49" s="93"/>
      <c r="O49" s="65"/>
      <c r="P49" s="55"/>
      <c r="Q49" s="56"/>
      <c r="R49" s="66"/>
      <c r="S49" s="58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>
      <c r="A50" s="91"/>
      <c r="B50" s="53"/>
      <c r="C50" s="54"/>
      <c r="D50" s="55" t="str">
        <f>IFERROR(__xludf.DUMMYFUNCTION("""COMPUTED_VALUE"""),"Finalize &amp; Print Event program &amp; Menus")</f>
        <v>Finalize &amp; Print Event program &amp; Menus</v>
      </c>
      <c r="E50" s="71" t="b">
        <v>0</v>
      </c>
      <c r="F50" s="57"/>
      <c r="G50" s="58"/>
      <c r="H50" s="52"/>
      <c r="I50" s="59"/>
      <c r="J50" s="60"/>
      <c r="K50" s="61"/>
      <c r="L50" s="92"/>
      <c r="M50" s="63"/>
      <c r="N50" s="93"/>
      <c r="O50" s="65"/>
      <c r="P50" s="55"/>
      <c r="Q50" s="56"/>
      <c r="R50" s="66"/>
      <c r="S50" s="58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>
      <c r="A51" s="91"/>
      <c r="B51" s="53"/>
      <c r="C51" s="54"/>
      <c r="D51" s="55" t="str">
        <f>IFERROR(__xludf.DUMMYFUNCTION("""COMPUTED_VALUE"""),"Create event signage")</f>
        <v>Create event signage</v>
      </c>
      <c r="E51" s="71" t="b">
        <v>0</v>
      </c>
      <c r="F51" s="57"/>
      <c r="G51" s="58"/>
      <c r="H51" s="52"/>
      <c r="I51" s="59"/>
      <c r="J51" s="60"/>
      <c r="K51" s="61"/>
      <c r="L51" s="92"/>
      <c r="M51" s="63"/>
      <c r="N51" s="93"/>
      <c r="O51" s="65"/>
      <c r="P51" s="55"/>
      <c r="Q51" s="56"/>
      <c r="R51" s="66"/>
      <c r="S51" s="58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>
      <c r="A52" s="91"/>
      <c r="B52" s="53"/>
      <c r="C52" s="54"/>
      <c r="D52" s="55" t="str">
        <f>IFERROR(__xludf.DUMMYFUNCTION("""COMPUTED_VALUE"""),"1 week before event, email attendees.. mention clothing, parking")</f>
        <v>1 week before event, email attendees.. mention clothing, parking</v>
      </c>
      <c r="E52" s="71" t="b">
        <v>0</v>
      </c>
      <c r="F52" s="57"/>
      <c r="G52" s="58"/>
      <c r="H52" s="52"/>
      <c r="I52" s="59"/>
      <c r="J52" s="60"/>
      <c r="K52" s="61"/>
      <c r="L52" s="92"/>
      <c r="M52" s="63"/>
      <c r="N52" s="93"/>
      <c r="O52" s="65"/>
      <c r="P52" s="55"/>
      <c r="Q52" s="56"/>
      <c r="R52" s="66"/>
      <c r="S52" s="58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>
      <c r="A53" s="91"/>
      <c r="B53" s="53"/>
      <c r="C53" s="54"/>
      <c r="D53" s="55" t="str">
        <f>IFERROR(__xludf.DUMMYFUNCTION("""COMPUTED_VALUE"""),"Email closer to F2T to inform people that they can donate @ event")</f>
        <v>Email closer to F2T to inform people that they can donate @ event</v>
      </c>
      <c r="E53" s="71" t="b">
        <v>0</v>
      </c>
      <c r="F53" s="57"/>
      <c r="G53" s="58"/>
      <c r="H53" s="52"/>
      <c r="I53" s="59"/>
      <c r="J53" s="60"/>
      <c r="K53" s="61"/>
      <c r="L53" s="92"/>
      <c r="M53" s="63"/>
      <c r="N53" s="93"/>
      <c r="O53" s="65"/>
      <c r="P53" s="55"/>
      <c r="Q53" s="56"/>
      <c r="R53" s="66"/>
      <c r="S53" s="58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>
      <c r="A54" s="91"/>
      <c r="B54" s="53"/>
      <c r="C54" s="54"/>
      <c r="D54" s="55" t="str">
        <f>IFERROR(__xludf.DUMMYFUNCTION("""COMPUTED_VALUE"""),"Check in with Sponsors who have not RSVP'd")</f>
        <v>Check in with Sponsors who have not RSVP'd</v>
      </c>
      <c r="E54" s="71" t="b">
        <v>0</v>
      </c>
      <c r="F54" s="57"/>
      <c r="G54" s="58"/>
      <c r="H54" s="52"/>
      <c r="I54" s="59"/>
      <c r="J54" s="60"/>
      <c r="K54" s="61"/>
      <c r="L54" s="92"/>
      <c r="M54" s="63"/>
      <c r="N54" s="93"/>
      <c r="O54" s="65"/>
      <c r="P54" s="55"/>
      <c r="Q54" s="56"/>
      <c r="R54" s="66"/>
      <c r="S54" s="58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>
      <c r="A55" s="91"/>
      <c r="B55" s="53"/>
      <c r="C55" s="54"/>
      <c r="D55" s="55" t="str">
        <f>IFERROR(__xludf.DUMMYFUNCTION("""COMPUTED_VALUE"""),"Talk to 'asker' about the ask")</f>
        <v>Talk to 'asker' about the ask</v>
      </c>
      <c r="E55" s="71" t="b">
        <v>0</v>
      </c>
      <c r="F55" s="57"/>
      <c r="G55" s="58"/>
      <c r="H55" s="52"/>
      <c r="I55" s="59"/>
      <c r="J55" s="60"/>
      <c r="K55" s="61"/>
      <c r="L55" s="92"/>
      <c r="M55" s="63"/>
      <c r="N55" s="93"/>
      <c r="O55" s="65"/>
      <c r="P55" s="55"/>
      <c r="Q55" s="56"/>
      <c r="R55" s="66"/>
      <c r="S55" s="58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>
      <c r="A56" s="91"/>
      <c r="B56" s="53"/>
      <c r="C56" s="54"/>
      <c r="D56" s="55" t="str">
        <f>IFERROR(__xludf.DUMMYFUNCTION("""COMPUTED_VALUE"""),"Final Chef Emails - dietary restriction counts and menu verbage draft")</f>
        <v>Final Chef Emails - dietary restriction counts and menu verbage draft</v>
      </c>
      <c r="E56" s="71" t="b">
        <v>0</v>
      </c>
      <c r="F56" s="57"/>
      <c r="G56" s="58"/>
      <c r="H56" s="52"/>
      <c r="I56" s="59"/>
      <c r="J56" s="60"/>
      <c r="K56" s="61"/>
      <c r="L56" s="92"/>
      <c r="M56" s="63"/>
      <c r="N56" s="93"/>
      <c r="O56" s="65"/>
      <c r="P56" s="55"/>
      <c r="Q56" s="56"/>
      <c r="R56" s="66"/>
      <c r="S56" s="58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>
      <c r="A57" s="91"/>
      <c r="B57" s="53"/>
      <c r="C57" s="54"/>
      <c r="D57" s="55" t="str">
        <f>IFERROR(__xludf.DUMMYFUNCTION("""COMPUTED_VALUE"""),"Final reminders to our guests via email")</f>
        <v>Final reminders to our guests via email</v>
      </c>
      <c r="E57" s="71" t="b">
        <v>0</v>
      </c>
      <c r="F57" s="57"/>
      <c r="G57" s="58"/>
      <c r="H57" s="52"/>
      <c r="I57" s="59"/>
      <c r="J57" s="60"/>
      <c r="K57" s="61"/>
      <c r="L57" s="92"/>
      <c r="M57" s="63"/>
      <c r="N57" s="93"/>
      <c r="O57" s="65"/>
      <c r="P57" s="55"/>
      <c r="Q57" s="56"/>
      <c r="R57" s="66"/>
      <c r="S57" s="58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>
      <c r="A58" s="91"/>
      <c r="B58" s="53"/>
      <c r="C58" s="54"/>
      <c r="D58" s="55" t="str">
        <f>IFERROR(__xludf.DUMMYFUNCTION("""COMPUTED_VALUE"""),"Check the week of and day of timelines")</f>
        <v>Check the week of and day of timelines</v>
      </c>
      <c r="E58" s="71" t="b">
        <v>0</v>
      </c>
      <c r="F58" s="57"/>
      <c r="G58" s="58"/>
      <c r="H58" s="52"/>
      <c r="I58" s="59"/>
      <c r="J58" s="60"/>
      <c r="K58" s="61"/>
      <c r="L58" s="92"/>
      <c r="M58" s="63"/>
      <c r="N58" s="93"/>
      <c r="O58" s="65"/>
      <c r="P58" s="55"/>
      <c r="Q58" s="56"/>
      <c r="R58" s="66"/>
      <c r="S58" s="58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>
      <c r="A59" s="91"/>
      <c r="B59" s="53"/>
      <c r="C59" s="54"/>
      <c r="D59" s="55"/>
      <c r="E59" s="71" t="b">
        <v>0</v>
      </c>
      <c r="F59" s="57"/>
      <c r="G59" s="58"/>
      <c r="H59" s="52"/>
      <c r="I59" s="59"/>
      <c r="J59" s="60"/>
      <c r="K59" s="61"/>
      <c r="L59" s="92"/>
      <c r="M59" s="63"/>
      <c r="N59" s="93"/>
      <c r="O59" s="65"/>
      <c r="P59" s="55"/>
      <c r="Q59" s="56"/>
      <c r="R59" s="66"/>
      <c r="S59" s="58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>
      <c r="A60" s="91"/>
      <c r="B60" s="53"/>
      <c r="C60" s="54"/>
      <c r="D60" s="55"/>
      <c r="E60" s="71" t="b">
        <v>0</v>
      </c>
      <c r="F60" s="57"/>
      <c r="G60" s="58"/>
      <c r="H60" s="52"/>
      <c r="I60" s="59"/>
      <c r="J60" s="60"/>
      <c r="K60" s="61"/>
      <c r="L60" s="92"/>
      <c r="M60" s="63"/>
      <c r="N60" s="93"/>
      <c r="O60" s="65"/>
      <c r="P60" s="55"/>
      <c r="Q60" s="56"/>
      <c r="R60" s="66"/>
      <c r="S60" s="58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>
      <c r="A61" s="91"/>
      <c r="B61" s="53"/>
      <c r="C61" s="54"/>
      <c r="D61" s="55"/>
      <c r="E61" s="71" t="b">
        <v>0</v>
      </c>
      <c r="F61" s="57"/>
      <c r="G61" s="58"/>
      <c r="H61" s="52"/>
      <c r="I61" s="59"/>
      <c r="J61" s="60"/>
      <c r="K61" s="61"/>
      <c r="L61" s="92"/>
      <c r="M61" s="63"/>
      <c r="N61" s="93"/>
      <c r="O61" s="65"/>
      <c r="P61" s="55"/>
      <c r="Q61" s="56"/>
      <c r="R61" s="66"/>
      <c r="S61" s="58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>
      <c r="A62" s="91"/>
      <c r="B62" s="53"/>
      <c r="C62" s="54"/>
      <c r="D62" s="55"/>
      <c r="E62" s="71" t="b">
        <v>0</v>
      </c>
      <c r="F62" s="57"/>
      <c r="G62" s="58"/>
      <c r="H62" s="52"/>
      <c r="I62" s="59"/>
      <c r="J62" s="60"/>
      <c r="K62" s="61"/>
      <c r="L62" s="92"/>
      <c r="M62" s="63"/>
      <c r="N62" s="93"/>
      <c r="O62" s="65"/>
      <c r="P62" s="55"/>
      <c r="Q62" s="56"/>
      <c r="R62" s="66"/>
      <c r="S62" s="58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>
      <c r="A63" s="91"/>
      <c r="B63" s="53"/>
      <c r="C63" s="54"/>
      <c r="D63" s="55"/>
      <c r="E63" s="71" t="b">
        <v>0</v>
      </c>
      <c r="F63" s="57"/>
      <c r="G63" s="58"/>
      <c r="H63" s="52"/>
      <c r="I63" s="59"/>
      <c r="J63" s="60"/>
      <c r="K63" s="61"/>
      <c r="L63" s="92"/>
      <c r="M63" s="63"/>
      <c r="N63" s="93"/>
      <c r="O63" s="65"/>
      <c r="P63" s="55"/>
      <c r="Q63" s="56"/>
      <c r="R63" s="66"/>
      <c r="S63" s="58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>
      <c r="A64" s="91"/>
      <c r="B64" s="53"/>
      <c r="C64" s="54"/>
      <c r="D64" s="55"/>
      <c r="E64" s="71" t="b">
        <v>0</v>
      </c>
      <c r="F64" s="57"/>
      <c r="G64" s="58"/>
      <c r="H64" s="52"/>
      <c r="I64" s="59"/>
      <c r="J64" s="60"/>
      <c r="K64" s="61"/>
      <c r="L64" s="92"/>
      <c r="M64" s="63"/>
      <c r="N64" s="93"/>
      <c r="O64" s="65"/>
      <c r="P64" s="55"/>
      <c r="Q64" s="56"/>
      <c r="R64" s="66"/>
      <c r="S64" s="58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>
      <c r="A65" s="91"/>
      <c r="B65" s="53"/>
      <c r="C65" s="54"/>
      <c r="D65" s="55"/>
      <c r="E65" s="71" t="b">
        <v>0</v>
      </c>
      <c r="F65" s="57"/>
      <c r="G65" s="58"/>
      <c r="H65" s="52"/>
      <c r="I65" s="59"/>
      <c r="J65" s="60"/>
      <c r="K65" s="61"/>
      <c r="L65" s="92"/>
      <c r="M65" s="63"/>
      <c r="N65" s="93"/>
      <c r="O65" s="65"/>
      <c r="P65" s="55"/>
      <c r="Q65" s="56"/>
      <c r="R65" s="66"/>
      <c r="S65" s="58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>
      <c r="A66" s="91"/>
      <c r="B66" s="53"/>
      <c r="C66" s="54"/>
      <c r="D66" s="55"/>
      <c r="E66" s="71" t="b">
        <v>0</v>
      </c>
      <c r="F66" s="57"/>
      <c r="G66" s="58"/>
      <c r="H66" s="52"/>
      <c r="I66" s="59"/>
      <c r="J66" s="60"/>
      <c r="K66" s="61"/>
      <c r="L66" s="92"/>
      <c r="M66" s="63"/>
      <c r="N66" s="93"/>
      <c r="O66" s="65"/>
      <c r="P66" s="55"/>
      <c r="Q66" s="56"/>
      <c r="R66" s="66"/>
      <c r="S66" s="58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>
      <c r="A67" s="91"/>
      <c r="B67" s="53"/>
      <c r="C67" s="54"/>
      <c r="D67" s="55"/>
      <c r="E67" s="71" t="b">
        <v>0</v>
      </c>
      <c r="F67" s="57"/>
      <c r="G67" s="58"/>
      <c r="H67" s="52"/>
      <c r="I67" s="59"/>
      <c r="J67" s="60"/>
      <c r="K67" s="61"/>
      <c r="L67" s="92"/>
      <c r="M67" s="63"/>
      <c r="N67" s="93"/>
      <c r="O67" s="65"/>
      <c r="P67" s="55"/>
      <c r="Q67" s="56"/>
      <c r="R67" s="66"/>
      <c r="S67" s="58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>
      <c r="A68" s="91"/>
      <c r="B68" s="53"/>
      <c r="C68" s="54"/>
      <c r="D68" s="55"/>
      <c r="E68" s="71" t="b">
        <v>0</v>
      </c>
      <c r="F68" s="57"/>
      <c r="G68" s="58"/>
      <c r="H68" s="52"/>
      <c r="I68" s="59"/>
      <c r="J68" s="60"/>
      <c r="K68" s="61"/>
      <c r="L68" s="92"/>
      <c r="M68" s="63"/>
      <c r="N68" s="93"/>
      <c r="O68" s="65"/>
      <c r="P68" s="55"/>
      <c r="Q68" s="56"/>
      <c r="R68" s="66"/>
      <c r="S68" s="58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>
      <c r="A69" s="91"/>
      <c r="B69" s="53"/>
      <c r="C69" s="54"/>
      <c r="D69" s="55"/>
      <c r="E69" s="71" t="b">
        <v>0</v>
      </c>
      <c r="F69" s="57"/>
      <c r="G69" s="58"/>
      <c r="H69" s="52"/>
      <c r="I69" s="59"/>
      <c r="J69" s="60"/>
      <c r="K69" s="61"/>
      <c r="L69" s="92"/>
      <c r="M69" s="63"/>
      <c r="N69" s="93"/>
      <c r="O69" s="65"/>
      <c r="P69" s="55"/>
      <c r="Q69" s="56"/>
      <c r="R69" s="66"/>
      <c r="S69" s="58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>
      <c r="A70" s="91"/>
      <c r="B70" s="53"/>
      <c r="C70" s="54"/>
      <c r="D70" s="55"/>
      <c r="E70" s="56"/>
      <c r="F70" s="57"/>
      <c r="G70" s="58"/>
      <c r="H70" s="52"/>
      <c r="I70" s="59"/>
      <c r="J70" s="60"/>
      <c r="K70" s="61"/>
      <c r="L70" s="92"/>
      <c r="M70" s="63"/>
      <c r="N70" s="93"/>
      <c r="O70" s="65"/>
      <c r="P70" s="55"/>
      <c r="Q70" s="56"/>
      <c r="R70" s="66"/>
      <c r="S70" s="58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>
      <c r="A71" s="91"/>
      <c r="B71" s="53"/>
      <c r="C71" s="54"/>
      <c r="D71" s="55"/>
      <c r="E71" s="56"/>
      <c r="F71" s="57"/>
      <c r="G71" s="58"/>
      <c r="H71" s="52"/>
      <c r="I71" s="59"/>
      <c r="J71" s="60"/>
      <c r="K71" s="61"/>
      <c r="L71" s="92"/>
      <c r="M71" s="63"/>
      <c r="N71" s="93"/>
      <c r="O71" s="65"/>
      <c r="P71" s="55"/>
      <c r="Q71" s="56"/>
      <c r="R71" s="66"/>
      <c r="S71" s="58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>
      <c r="A72" s="91"/>
      <c r="B72" s="53"/>
      <c r="C72" s="54"/>
      <c r="D72" s="55"/>
      <c r="E72" s="56"/>
      <c r="F72" s="57"/>
      <c r="G72" s="58"/>
      <c r="H72" s="52"/>
      <c r="I72" s="59"/>
      <c r="J72" s="60"/>
      <c r="K72" s="61"/>
      <c r="L72" s="92"/>
      <c r="M72" s="63"/>
      <c r="N72" s="93"/>
      <c r="O72" s="65"/>
      <c r="P72" s="55"/>
      <c r="Q72" s="56"/>
      <c r="R72" s="66"/>
      <c r="S72" s="58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>
      <c r="A73" s="91"/>
      <c r="B73" s="53"/>
      <c r="C73" s="54"/>
      <c r="D73" s="55"/>
      <c r="E73" s="56"/>
      <c r="F73" s="57"/>
      <c r="G73" s="58"/>
      <c r="H73" s="52"/>
      <c r="I73" s="59"/>
      <c r="J73" s="60"/>
      <c r="K73" s="61"/>
      <c r="L73" s="92"/>
      <c r="M73" s="63"/>
      <c r="N73" s="93"/>
      <c r="O73" s="65"/>
      <c r="P73" s="55"/>
      <c r="Q73" s="56"/>
      <c r="R73" s="66"/>
      <c r="S73" s="58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>
      <c r="A74" s="91"/>
      <c r="B74" s="53"/>
      <c r="C74" s="54"/>
      <c r="D74" s="55"/>
      <c r="E74" s="56"/>
      <c r="F74" s="57"/>
      <c r="G74" s="58"/>
      <c r="H74" s="52"/>
      <c r="I74" s="59"/>
      <c r="J74" s="60"/>
      <c r="K74" s="61"/>
      <c r="L74" s="92"/>
      <c r="M74" s="63"/>
      <c r="N74" s="93"/>
      <c r="O74" s="65"/>
      <c r="P74" s="55"/>
      <c r="Q74" s="56"/>
      <c r="R74" s="66"/>
      <c r="S74" s="58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>
      <c r="A75" s="91"/>
      <c r="B75" s="53"/>
      <c r="C75" s="54"/>
      <c r="D75" s="55"/>
      <c r="E75" s="56"/>
      <c r="F75" s="57"/>
      <c r="G75" s="58"/>
      <c r="H75" s="52"/>
      <c r="I75" s="59"/>
      <c r="J75" s="60"/>
      <c r="K75" s="61"/>
      <c r="L75" s="92"/>
      <c r="M75" s="63"/>
      <c r="N75" s="93"/>
      <c r="O75" s="65"/>
      <c r="P75" s="55"/>
      <c r="Q75" s="56"/>
      <c r="R75" s="66"/>
      <c r="S75" s="58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>
      <c r="A76" s="91"/>
      <c r="B76" s="53"/>
      <c r="C76" s="54"/>
      <c r="D76" s="55"/>
      <c r="E76" s="56"/>
      <c r="F76" s="57"/>
      <c r="G76" s="58"/>
      <c r="H76" s="52"/>
      <c r="I76" s="59"/>
      <c r="J76" s="60"/>
      <c r="K76" s="61"/>
      <c r="L76" s="92"/>
      <c r="M76" s="63"/>
      <c r="N76" s="93"/>
      <c r="O76" s="65"/>
      <c r="P76" s="55"/>
      <c r="Q76" s="56"/>
      <c r="R76" s="66"/>
      <c r="S76" s="58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>
      <c r="A77" s="91"/>
      <c r="B77" s="53"/>
      <c r="C77" s="54"/>
      <c r="D77" s="55"/>
      <c r="E77" s="56"/>
      <c r="F77" s="57"/>
      <c r="G77" s="58"/>
      <c r="H77" s="52"/>
      <c r="I77" s="59"/>
      <c r="J77" s="60"/>
      <c r="K77" s="61"/>
      <c r="L77" s="92"/>
      <c r="M77" s="63"/>
      <c r="N77" s="93"/>
      <c r="O77" s="65"/>
      <c r="P77" s="55"/>
      <c r="Q77" s="56"/>
      <c r="R77" s="66"/>
      <c r="S77" s="58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>
      <c r="A78" s="91"/>
      <c r="B78" s="53"/>
      <c r="C78" s="54"/>
      <c r="D78" s="55"/>
      <c r="E78" s="56"/>
      <c r="F78" s="57"/>
      <c r="G78" s="58"/>
      <c r="H78" s="52"/>
      <c r="I78" s="59"/>
      <c r="J78" s="60"/>
      <c r="K78" s="61"/>
      <c r="L78" s="92"/>
      <c r="M78" s="63"/>
      <c r="N78" s="93"/>
      <c r="O78" s="65"/>
      <c r="P78" s="55"/>
      <c r="Q78" s="56"/>
      <c r="R78" s="66"/>
      <c r="S78" s="58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>
      <c r="A79" s="91"/>
      <c r="B79" s="53"/>
      <c r="C79" s="54"/>
      <c r="D79" s="55"/>
      <c r="E79" s="56"/>
      <c r="F79" s="57"/>
      <c r="G79" s="58"/>
      <c r="H79" s="52"/>
      <c r="I79" s="59"/>
      <c r="J79" s="60"/>
      <c r="K79" s="61"/>
      <c r="L79" s="92"/>
      <c r="M79" s="63"/>
      <c r="N79" s="93"/>
      <c r="O79" s="65"/>
      <c r="P79" s="55"/>
      <c r="Q79" s="56"/>
      <c r="R79" s="66"/>
      <c r="S79" s="58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>
      <c r="A80" s="91"/>
      <c r="B80" s="53"/>
      <c r="C80" s="54"/>
      <c r="D80" s="55"/>
      <c r="E80" s="56"/>
      <c r="F80" s="57"/>
      <c r="G80" s="58"/>
      <c r="H80" s="52"/>
      <c r="I80" s="59"/>
      <c r="J80" s="60"/>
      <c r="K80" s="61"/>
      <c r="L80" s="92"/>
      <c r="M80" s="63"/>
      <c r="N80" s="93"/>
      <c r="O80" s="65"/>
      <c r="P80" s="55"/>
      <c r="Q80" s="56"/>
      <c r="R80" s="66"/>
      <c r="S80" s="58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>
      <c r="A81" s="91"/>
      <c r="B81" s="53"/>
      <c r="C81" s="54"/>
      <c r="D81" s="55"/>
      <c r="E81" s="56"/>
      <c r="F81" s="57"/>
      <c r="G81" s="58"/>
      <c r="H81" s="52"/>
      <c r="I81" s="59"/>
      <c r="J81" s="60"/>
      <c r="K81" s="61"/>
      <c r="L81" s="92"/>
      <c r="M81" s="63"/>
      <c r="N81" s="93"/>
      <c r="O81" s="65"/>
      <c r="P81" s="55"/>
      <c r="Q81" s="56"/>
      <c r="R81" s="66"/>
      <c r="S81" s="58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>
      <c r="A82" s="91"/>
      <c r="B82" s="53"/>
      <c r="C82" s="54"/>
      <c r="D82" s="55"/>
      <c r="E82" s="56"/>
      <c r="F82" s="57"/>
      <c r="G82" s="58"/>
      <c r="H82" s="52"/>
      <c r="I82" s="59"/>
      <c r="J82" s="60"/>
      <c r="K82" s="61"/>
      <c r="L82" s="92"/>
      <c r="M82" s="63"/>
      <c r="N82" s="93"/>
      <c r="O82" s="65"/>
      <c r="P82" s="55"/>
      <c r="Q82" s="56"/>
      <c r="R82" s="66"/>
      <c r="S82" s="58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>
      <c r="A83" s="91"/>
      <c r="B83" s="53"/>
      <c r="C83" s="54"/>
      <c r="D83" s="55"/>
      <c r="E83" s="56"/>
      <c r="F83" s="57"/>
      <c r="G83" s="58"/>
      <c r="H83" s="52"/>
      <c r="I83" s="59"/>
      <c r="J83" s="60"/>
      <c r="K83" s="61"/>
      <c r="L83" s="92"/>
      <c r="M83" s="63"/>
      <c r="N83" s="93"/>
      <c r="O83" s="65"/>
      <c r="P83" s="55"/>
      <c r="Q83" s="56"/>
      <c r="R83" s="66"/>
      <c r="S83" s="58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>
      <c r="A84" s="91"/>
      <c r="B84" s="53"/>
      <c r="C84" s="54"/>
      <c r="D84" s="55"/>
      <c r="E84" s="56"/>
      <c r="F84" s="57"/>
      <c r="G84" s="58"/>
      <c r="H84" s="52"/>
      <c r="I84" s="59"/>
      <c r="J84" s="60"/>
      <c r="K84" s="61"/>
      <c r="L84" s="92"/>
      <c r="M84" s="63"/>
      <c r="N84" s="93"/>
      <c r="O84" s="65"/>
      <c r="P84" s="55"/>
      <c r="Q84" s="56"/>
      <c r="R84" s="66"/>
      <c r="S84" s="58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>
      <c r="A85" s="91"/>
      <c r="B85" s="53"/>
      <c r="C85" s="54"/>
      <c r="D85" s="55"/>
      <c r="E85" s="56"/>
      <c r="F85" s="57"/>
      <c r="G85" s="58"/>
      <c r="H85" s="52"/>
      <c r="I85" s="59"/>
      <c r="J85" s="60"/>
      <c r="K85" s="61"/>
      <c r="L85" s="92"/>
      <c r="M85" s="63"/>
      <c r="N85" s="93"/>
      <c r="O85" s="65"/>
      <c r="P85" s="55"/>
      <c r="Q85" s="56"/>
      <c r="R85" s="66"/>
      <c r="S85" s="58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>
      <c r="A86" s="91"/>
      <c r="B86" s="53"/>
      <c r="C86" s="54"/>
      <c r="D86" s="55"/>
      <c r="E86" s="56"/>
      <c r="F86" s="57"/>
      <c r="G86" s="58"/>
      <c r="H86" s="52"/>
      <c r="I86" s="59"/>
      <c r="J86" s="60"/>
      <c r="K86" s="61"/>
      <c r="L86" s="92"/>
      <c r="M86" s="63"/>
      <c r="N86" s="93"/>
      <c r="O86" s="65"/>
      <c r="P86" s="55"/>
      <c r="Q86" s="56"/>
      <c r="R86" s="66"/>
      <c r="S86" s="58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>
      <c r="A87" s="91"/>
      <c r="B87" s="53"/>
      <c r="C87" s="54"/>
      <c r="D87" s="55"/>
      <c r="E87" s="56"/>
      <c r="F87" s="57"/>
      <c r="G87" s="58"/>
      <c r="H87" s="52"/>
      <c r="I87" s="59"/>
      <c r="J87" s="60"/>
      <c r="K87" s="61"/>
      <c r="L87" s="92"/>
      <c r="M87" s="63"/>
      <c r="N87" s="93"/>
      <c r="O87" s="65"/>
      <c r="P87" s="55"/>
      <c r="Q87" s="56"/>
      <c r="R87" s="66"/>
      <c r="S87" s="58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>
      <c r="A88" s="91"/>
      <c r="B88" s="53"/>
      <c r="C88" s="54"/>
      <c r="D88" s="55"/>
      <c r="E88" s="56"/>
      <c r="F88" s="57"/>
      <c r="G88" s="58"/>
      <c r="H88" s="52"/>
      <c r="I88" s="59"/>
      <c r="J88" s="60"/>
      <c r="K88" s="61"/>
      <c r="L88" s="92"/>
      <c r="M88" s="63"/>
      <c r="N88" s="93"/>
      <c r="O88" s="65"/>
      <c r="P88" s="55"/>
      <c r="Q88" s="56"/>
      <c r="R88" s="66"/>
      <c r="S88" s="58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>
      <c r="A89" s="91"/>
      <c r="B89" s="53"/>
      <c r="C89" s="54"/>
      <c r="D89" s="55"/>
      <c r="E89" s="56"/>
      <c r="F89" s="57"/>
      <c r="G89" s="58"/>
      <c r="H89" s="52"/>
      <c r="I89" s="59"/>
      <c r="J89" s="60"/>
      <c r="K89" s="61"/>
      <c r="L89" s="92"/>
      <c r="M89" s="63"/>
      <c r="N89" s="93"/>
      <c r="O89" s="65"/>
      <c r="P89" s="55"/>
      <c r="Q89" s="56"/>
      <c r="R89" s="66"/>
      <c r="S89" s="58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>
      <c r="A90" s="91"/>
      <c r="B90" s="53"/>
      <c r="C90" s="54"/>
      <c r="D90" s="55"/>
      <c r="E90" s="56"/>
      <c r="F90" s="57"/>
      <c r="G90" s="58"/>
      <c r="H90" s="52"/>
      <c r="I90" s="59"/>
      <c r="J90" s="60"/>
      <c r="K90" s="61"/>
      <c r="L90" s="92"/>
      <c r="M90" s="63"/>
      <c r="N90" s="93"/>
      <c r="O90" s="65"/>
      <c r="P90" s="55"/>
      <c r="Q90" s="56"/>
      <c r="R90" s="66"/>
      <c r="S90" s="58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>
      <c r="A91" s="91"/>
      <c r="B91" s="53"/>
      <c r="C91" s="54"/>
      <c r="D91" s="55"/>
      <c r="E91" s="56"/>
      <c r="F91" s="57"/>
      <c r="G91" s="58"/>
      <c r="H91" s="52"/>
      <c r="I91" s="59"/>
      <c r="J91" s="60"/>
      <c r="K91" s="61"/>
      <c r="L91" s="92"/>
      <c r="M91" s="63"/>
      <c r="N91" s="93"/>
      <c r="O91" s="65"/>
      <c r="P91" s="55"/>
      <c r="Q91" s="56"/>
      <c r="R91" s="66"/>
      <c r="S91" s="58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>
      <c r="A92" s="91"/>
      <c r="B92" s="53"/>
      <c r="C92" s="54"/>
      <c r="D92" s="55"/>
      <c r="E92" s="56"/>
      <c r="F92" s="57"/>
      <c r="G92" s="58"/>
      <c r="H92" s="52"/>
      <c r="I92" s="59"/>
      <c r="J92" s="60"/>
      <c r="K92" s="61"/>
      <c r="L92" s="92"/>
      <c r="M92" s="63"/>
      <c r="N92" s="93"/>
      <c r="O92" s="65"/>
      <c r="P92" s="55"/>
      <c r="Q92" s="56"/>
      <c r="R92" s="66"/>
      <c r="S92" s="58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>
      <c r="A93" s="91"/>
      <c r="B93" s="53"/>
      <c r="C93" s="54"/>
      <c r="D93" s="55"/>
      <c r="E93" s="56"/>
      <c r="F93" s="57"/>
      <c r="G93" s="58"/>
      <c r="H93" s="52"/>
      <c r="I93" s="59"/>
      <c r="J93" s="60"/>
      <c r="K93" s="61"/>
      <c r="L93" s="92"/>
      <c r="M93" s="63"/>
      <c r="N93" s="93"/>
      <c r="O93" s="65"/>
      <c r="P93" s="55"/>
      <c r="Q93" s="56"/>
      <c r="R93" s="66"/>
      <c r="S93" s="58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>
      <c r="A94" s="91"/>
      <c r="B94" s="53"/>
      <c r="C94" s="54"/>
      <c r="D94" s="55"/>
      <c r="E94" s="56"/>
      <c r="F94" s="57"/>
      <c r="G94" s="58"/>
      <c r="H94" s="52"/>
      <c r="I94" s="59"/>
      <c r="J94" s="60"/>
      <c r="K94" s="61"/>
      <c r="L94" s="92"/>
      <c r="M94" s="63"/>
      <c r="N94" s="93"/>
      <c r="O94" s="65"/>
      <c r="P94" s="55"/>
      <c r="Q94" s="56"/>
      <c r="R94" s="66"/>
      <c r="S94" s="58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>
      <c r="A95" s="91"/>
      <c r="B95" s="53"/>
      <c r="C95" s="54"/>
      <c r="D95" s="55"/>
      <c r="E95" s="56"/>
      <c r="F95" s="57"/>
      <c r="G95" s="58"/>
      <c r="H95" s="52"/>
      <c r="I95" s="59"/>
      <c r="J95" s="60"/>
      <c r="K95" s="61"/>
      <c r="L95" s="92"/>
      <c r="M95" s="63"/>
      <c r="N95" s="93"/>
      <c r="O95" s="65"/>
      <c r="P95" s="55"/>
      <c r="Q95" s="56"/>
      <c r="R95" s="66"/>
      <c r="S95" s="58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>
      <c r="A96" s="91"/>
      <c r="B96" s="53"/>
      <c r="C96" s="54"/>
      <c r="D96" s="55"/>
      <c r="E96" s="56"/>
      <c r="F96" s="57"/>
      <c r="G96" s="58"/>
      <c r="H96" s="52"/>
      <c r="I96" s="59"/>
      <c r="J96" s="60"/>
      <c r="K96" s="61"/>
      <c r="L96" s="92"/>
      <c r="M96" s="63"/>
      <c r="N96" s="93"/>
      <c r="O96" s="65"/>
      <c r="P96" s="55"/>
      <c r="Q96" s="56"/>
      <c r="R96" s="66"/>
      <c r="S96" s="58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>
      <c r="A97" s="91"/>
      <c r="B97" s="53"/>
      <c r="C97" s="54"/>
      <c r="D97" s="55"/>
      <c r="E97" s="56"/>
      <c r="F97" s="57"/>
      <c r="G97" s="58"/>
      <c r="H97" s="52"/>
      <c r="I97" s="59"/>
      <c r="J97" s="60"/>
      <c r="K97" s="61"/>
      <c r="L97" s="92"/>
      <c r="M97" s="63"/>
      <c r="N97" s="93"/>
      <c r="O97" s="65"/>
      <c r="P97" s="55"/>
      <c r="Q97" s="56"/>
      <c r="R97" s="66"/>
      <c r="S97" s="58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>
      <c r="A98" s="91"/>
      <c r="B98" s="53"/>
      <c r="C98" s="54"/>
      <c r="D98" s="55"/>
      <c r="E98" s="56"/>
      <c r="F98" s="57"/>
      <c r="G98" s="58"/>
      <c r="H98" s="52"/>
      <c r="I98" s="59"/>
      <c r="J98" s="60"/>
      <c r="K98" s="61"/>
      <c r="L98" s="92"/>
      <c r="M98" s="63"/>
      <c r="N98" s="93"/>
      <c r="O98" s="65"/>
      <c r="P98" s="55"/>
      <c r="Q98" s="56"/>
      <c r="R98" s="66"/>
      <c r="S98" s="58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>
      <c r="A99" s="91"/>
      <c r="B99" s="53"/>
      <c r="C99" s="54"/>
      <c r="D99" s="55"/>
      <c r="E99" s="56"/>
      <c r="F99" s="57"/>
      <c r="G99" s="58"/>
      <c r="H99" s="52"/>
      <c r="I99" s="59"/>
      <c r="J99" s="60"/>
      <c r="K99" s="61"/>
      <c r="L99" s="92"/>
      <c r="M99" s="63"/>
      <c r="N99" s="93"/>
      <c r="O99" s="65"/>
      <c r="P99" s="55"/>
      <c r="Q99" s="56"/>
      <c r="R99" s="66"/>
      <c r="S99" s="58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>
      <c r="A100" s="91"/>
      <c r="B100" s="53"/>
      <c r="C100" s="54"/>
      <c r="D100" s="55"/>
      <c r="E100" s="56"/>
      <c r="F100" s="57"/>
      <c r="G100" s="58"/>
      <c r="H100" s="52"/>
      <c r="I100" s="59"/>
      <c r="J100" s="60"/>
      <c r="K100" s="61"/>
      <c r="L100" s="92"/>
      <c r="M100" s="63"/>
      <c r="N100" s="93"/>
      <c r="O100" s="65"/>
      <c r="P100" s="55"/>
      <c r="Q100" s="56"/>
      <c r="R100" s="66"/>
      <c r="S100" s="58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>
      <c r="A101" s="91"/>
      <c r="B101" s="53"/>
      <c r="C101" s="54"/>
      <c r="D101" s="55"/>
      <c r="E101" s="56"/>
      <c r="F101" s="57"/>
      <c r="G101" s="58"/>
      <c r="H101" s="52"/>
      <c r="I101" s="59"/>
      <c r="J101" s="60"/>
      <c r="K101" s="61"/>
      <c r="L101" s="92"/>
      <c r="M101" s="63"/>
      <c r="N101" s="93"/>
      <c r="O101" s="65"/>
      <c r="P101" s="55"/>
      <c r="Q101" s="56"/>
      <c r="R101" s="66"/>
      <c r="S101" s="58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>
      <c r="A102" s="91"/>
      <c r="B102" s="53"/>
      <c r="C102" s="54"/>
      <c r="D102" s="55"/>
      <c r="E102" s="56"/>
      <c r="F102" s="57"/>
      <c r="G102" s="58"/>
      <c r="H102" s="52"/>
      <c r="I102" s="59"/>
      <c r="J102" s="60"/>
      <c r="K102" s="61"/>
      <c r="L102" s="92"/>
      <c r="M102" s="63"/>
      <c r="N102" s="93"/>
      <c r="O102" s="65"/>
      <c r="P102" s="55"/>
      <c r="Q102" s="56"/>
      <c r="R102" s="66"/>
      <c r="S102" s="58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>
      <c r="A103" s="91"/>
      <c r="B103" s="53"/>
      <c r="C103" s="54"/>
      <c r="D103" s="55"/>
      <c r="E103" s="56"/>
      <c r="F103" s="57"/>
      <c r="G103" s="58"/>
      <c r="H103" s="52"/>
      <c r="I103" s="59"/>
      <c r="J103" s="60"/>
      <c r="K103" s="61"/>
      <c r="L103" s="92"/>
      <c r="M103" s="63"/>
      <c r="N103" s="93"/>
      <c r="O103" s="65"/>
      <c r="P103" s="55"/>
      <c r="Q103" s="56"/>
      <c r="R103" s="66"/>
      <c r="S103" s="58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>
      <c r="A104" s="91"/>
      <c r="B104" s="53"/>
      <c r="C104" s="54"/>
      <c r="D104" s="55"/>
      <c r="E104" s="56"/>
      <c r="F104" s="57"/>
      <c r="G104" s="58"/>
      <c r="H104" s="52"/>
      <c r="I104" s="59"/>
      <c r="J104" s="60"/>
      <c r="K104" s="61"/>
      <c r="L104" s="92"/>
      <c r="M104" s="63"/>
      <c r="N104" s="93"/>
      <c r="O104" s="65"/>
      <c r="P104" s="55"/>
      <c r="Q104" s="56"/>
      <c r="R104" s="66"/>
      <c r="S104" s="58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>
      <c r="A105" s="91"/>
      <c r="B105" s="53"/>
      <c r="C105" s="54"/>
      <c r="D105" s="55"/>
      <c r="E105" s="56"/>
      <c r="F105" s="57"/>
      <c r="G105" s="58"/>
      <c r="H105" s="52"/>
      <c r="I105" s="59"/>
      <c r="J105" s="60"/>
      <c r="K105" s="61"/>
      <c r="L105" s="92"/>
      <c r="M105" s="63"/>
      <c r="N105" s="93"/>
      <c r="O105" s="65"/>
      <c r="P105" s="55"/>
      <c r="Q105" s="56"/>
      <c r="R105" s="66"/>
      <c r="S105" s="58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>
      <c r="A106" s="91"/>
      <c r="B106" s="53"/>
      <c r="C106" s="54"/>
      <c r="D106" s="55"/>
      <c r="E106" s="56"/>
      <c r="F106" s="57"/>
      <c r="G106" s="58"/>
      <c r="H106" s="52"/>
      <c r="I106" s="59"/>
      <c r="J106" s="60"/>
      <c r="K106" s="61"/>
      <c r="L106" s="92"/>
      <c r="M106" s="63"/>
      <c r="N106" s="93"/>
      <c r="O106" s="65"/>
      <c r="P106" s="55"/>
      <c r="Q106" s="56"/>
      <c r="R106" s="66"/>
      <c r="S106" s="58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>
      <c r="A107" s="91"/>
      <c r="B107" s="53"/>
      <c r="C107" s="54"/>
      <c r="D107" s="55"/>
      <c r="E107" s="56"/>
      <c r="F107" s="57"/>
      <c r="G107" s="58"/>
      <c r="H107" s="52"/>
      <c r="I107" s="59"/>
      <c r="J107" s="60"/>
      <c r="K107" s="61"/>
      <c r="L107" s="92"/>
      <c r="M107" s="63"/>
      <c r="N107" s="93"/>
      <c r="O107" s="65"/>
      <c r="P107" s="55"/>
      <c r="Q107" s="56"/>
      <c r="R107" s="66"/>
      <c r="S107" s="58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>
      <c r="A108" s="91"/>
      <c r="B108" s="53"/>
      <c r="C108" s="54"/>
      <c r="D108" s="55"/>
      <c r="E108" s="56"/>
      <c r="F108" s="57"/>
      <c r="G108" s="58"/>
      <c r="H108" s="52"/>
      <c r="I108" s="59"/>
      <c r="J108" s="60"/>
      <c r="K108" s="61"/>
      <c r="L108" s="92"/>
      <c r="M108" s="63"/>
      <c r="N108" s="93"/>
      <c r="O108" s="65"/>
      <c r="P108" s="55"/>
      <c r="Q108" s="56"/>
      <c r="R108" s="66"/>
      <c r="S108" s="58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>
      <c r="A109" s="91"/>
      <c r="B109" s="53"/>
      <c r="C109" s="54"/>
      <c r="D109" s="55"/>
      <c r="E109" s="56"/>
      <c r="F109" s="57"/>
      <c r="G109" s="58"/>
      <c r="H109" s="52"/>
      <c r="I109" s="59"/>
      <c r="J109" s="60"/>
      <c r="K109" s="61"/>
      <c r="L109" s="92"/>
      <c r="M109" s="63"/>
      <c r="N109" s="93"/>
      <c r="O109" s="65"/>
      <c r="P109" s="55"/>
      <c r="Q109" s="56"/>
      <c r="R109" s="66"/>
      <c r="S109" s="58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>
      <c r="A110" s="91"/>
      <c r="B110" s="53"/>
      <c r="C110" s="54"/>
      <c r="D110" s="55"/>
      <c r="E110" s="56"/>
      <c r="F110" s="57"/>
      <c r="G110" s="58"/>
      <c r="H110" s="52"/>
      <c r="I110" s="59"/>
      <c r="J110" s="60"/>
      <c r="K110" s="61"/>
      <c r="L110" s="92"/>
      <c r="M110" s="63"/>
      <c r="N110" s="93"/>
      <c r="O110" s="65"/>
      <c r="P110" s="55"/>
      <c r="Q110" s="56"/>
      <c r="R110" s="66"/>
      <c r="S110" s="58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>
      <c r="A111" s="91"/>
      <c r="B111" s="53"/>
      <c r="C111" s="54"/>
      <c r="D111" s="55"/>
      <c r="E111" s="56"/>
      <c r="F111" s="57"/>
      <c r="G111" s="58"/>
      <c r="H111" s="52"/>
      <c r="I111" s="59"/>
      <c r="J111" s="60"/>
      <c r="K111" s="61"/>
      <c r="L111" s="92"/>
      <c r="M111" s="63"/>
      <c r="N111" s="93"/>
      <c r="O111" s="65"/>
      <c r="P111" s="55"/>
      <c r="Q111" s="56"/>
      <c r="R111" s="66"/>
      <c r="S111" s="58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>
      <c r="A112" s="91"/>
      <c r="B112" s="53"/>
      <c r="C112" s="54"/>
      <c r="D112" s="55"/>
      <c r="E112" s="56"/>
      <c r="F112" s="57"/>
      <c r="G112" s="58"/>
      <c r="H112" s="52"/>
      <c r="I112" s="59"/>
      <c r="J112" s="60"/>
      <c r="K112" s="61"/>
      <c r="L112" s="92"/>
      <c r="M112" s="63"/>
      <c r="N112" s="93"/>
      <c r="O112" s="65"/>
      <c r="P112" s="55"/>
      <c r="Q112" s="56"/>
      <c r="R112" s="66"/>
      <c r="S112" s="58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>
      <c r="A113" s="91"/>
      <c r="B113" s="53"/>
      <c r="C113" s="54"/>
      <c r="D113" s="55"/>
      <c r="E113" s="56"/>
      <c r="F113" s="57"/>
      <c r="G113" s="58"/>
      <c r="H113" s="52"/>
      <c r="I113" s="59"/>
      <c r="J113" s="60"/>
      <c r="K113" s="61"/>
      <c r="L113" s="92"/>
      <c r="M113" s="63"/>
      <c r="N113" s="93"/>
      <c r="O113" s="65"/>
      <c r="P113" s="55"/>
      <c r="Q113" s="56"/>
      <c r="R113" s="66"/>
      <c r="S113" s="58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>
      <c r="A114" s="91"/>
      <c r="B114" s="53"/>
      <c r="C114" s="54"/>
      <c r="D114" s="55"/>
      <c r="E114" s="56"/>
      <c r="F114" s="57"/>
      <c r="G114" s="58"/>
      <c r="H114" s="52"/>
      <c r="I114" s="59"/>
      <c r="J114" s="60"/>
      <c r="K114" s="61"/>
      <c r="L114" s="92"/>
      <c r="M114" s="63"/>
      <c r="N114" s="93"/>
      <c r="O114" s="65"/>
      <c r="P114" s="55"/>
      <c r="Q114" s="56"/>
      <c r="R114" s="66"/>
      <c r="S114" s="58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>
      <c r="A115" s="91"/>
      <c r="B115" s="53"/>
      <c r="C115" s="54"/>
      <c r="D115" s="55"/>
      <c r="E115" s="56"/>
      <c r="F115" s="57"/>
      <c r="G115" s="58"/>
      <c r="H115" s="52"/>
      <c r="I115" s="59"/>
      <c r="J115" s="60"/>
      <c r="K115" s="61"/>
      <c r="L115" s="92"/>
      <c r="M115" s="63"/>
      <c r="N115" s="93"/>
      <c r="O115" s="65"/>
      <c r="P115" s="55"/>
      <c r="Q115" s="56"/>
      <c r="R115" s="66"/>
      <c r="S115" s="58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>
      <c r="A116" s="91"/>
      <c r="B116" s="53"/>
      <c r="C116" s="54"/>
      <c r="D116" s="55"/>
      <c r="E116" s="56"/>
      <c r="F116" s="57"/>
      <c r="G116" s="58"/>
      <c r="H116" s="52"/>
      <c r="I116" s="59"/>
      <c r="J116" s="60"/>
      <c r="K116" s="61"/>
      <c r="L116" s="92"/>
      <c r="M116" s="63"/>
      <c r="N116" s="93"/>
      <c r="O116" s="65"/>
      <c r="P116" s="55"/>
      <c r="Q116" s="56"/>
      <c r="R116" s="66"/>
      <c r="S116" s="58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>
      <c r="A117" s="91"/>
      <c r="B117" s="53"/>
      <c r="C117" s="54"/>
      <c r="D117" s="55"/>
      <c r="E117" s="56"/>
      <c r="F117" s="57"/>
      <c r="G117" s="58"/>
      <c r="H117" s="52"/>
      <c r="I117" s="59"/>
      <c r="J117" s="60"/>
      <c r="K117" s="61"/>
      <c r="L117" s="92"/>
      <c r="M117" s="63"/>
      <c r="N117" s="93"/>
      <c r="O117" s="65"/>
      <c r="P117" s="55"/>
      <c r="Q117" s="56"/>
      <c r="R117" s="66"/>
      <c r="S117" s="58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>
      <c r="A118" s="91"/>
      <c r="B118" s="53"/>
      <c r="C118" s="54"/>
      <c r="D118" s="55"/>
      <c r="E118" s="56"/>
      <c r="F118" s="57"/>
      <c r="G118" s="58"/>
      <c r="H118" s="52"/>
      <c r="I118" s="59"/>
      <c r="J118" s="60"/>
      <c r="K118" s="61"/>
      <c r="L118" s="92"/>
      <c r="M118" s="63"/>
      <c r="N118" s="93"/>
      <c r="O118" s="65"/>
      <c r="P118" s="55"/>
      <c r="Q118" s="56"/>
      <c r="R118" s="66"/>
      <c r="S118" s="58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>
      <c r="A119" s="91"/>
      <c r="B119" s="53"/>
      <c r="C119" s="54"/>
      <c r="D119" s="55"/>
      <c r="E119" s="56"/>
      <c r="F119" s="57"/>
      <c r="G119" s="58"/>
      <c r="H119" s="52"/>
      <c r="I119" s="59"/>
      <c r="J119" s="60"/>
      <c r="K119" s="61"/>
      <c r="L119" s="92"/>
      <c r="M119" s="63"/>
      <c r="N119" s="93"/>
      <c r="O119" s="65"/>
      <c r="P119" s="55"/>
      <c r="Q119" s="56"/>
      <c r="R119" s="66"/>
      <c r="S119" s="58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>
      <c r="A120" s="91"/>
      <c r="B120" s="53"/>
      <c r="C120" s="54"/>
      <c r="D120" s="55"/>
      <c r="E120" s="56"/>
      <c r="F120" s="57"/>
      <c r="G120" s="58"/>
      <c r="H120" s="52"/>
      <c r="I120" s="59"/>
      <c r="J120" s="60"/>
      <c r="K120" s="61"/>
      <c r="L120" s="92"/>
      <c r="M120" s="63"/>
      <c r="N120" s="93"/>
      <c r="O120" s="65"/>
      <c r="P120" s="55"/>
      <c r="Q120" s="56"/>
      <c r="R120" s="66"/>
      <c r="S120" s="58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>
      <c r="A121" s="91"/>
      <c r="B121" s="53"/>
      <c r="C121" s="54"/>
      <c r="D121" s="55"/>
      <c r="E121" s="56"/>
      <c r="F121" s="57"/>
      <c r="G121" s="58"/>
      <c r="H121" s="52"/>
      <c r="I121" s="59"/>
      <c r="J121" s="60"/>
      <c r="K121" s="61"/>
      <c r="L121" s="92"/>
      <c r="M121" s="63"/>
      <c r="N121" s="93"/>
      <c r="O121" s="65"/>
      <c r="P121" s="55"/>
      <c r="Q121" s="56"/>
      <c r="R121" s="66"/>
      <c r="S121" s="58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>
      <c r="A122" s="91"/>
      <c r="B122" s="53"/>
      <c r="C122" s="54"/>
      <c r="D122" s="55"/>
      <c r="E122" s="56"/>
      <c r="F122" s="57"/>
      <c r="G122" s="58"/>
      <c r="H122" s="52"/>
      <c r="I122" s="59"/>
      <c r="J122" s="60"/>
      <c r="K122" s="61"/>
      <c r="L122" s="92"/>
      <c r="M122" s="63"/>
      <c r="N122" s="93"/>
      <c r="O122" s="65"/>
      <c r="P122" s="55"/>
      <c r="Q122" s="56"/>
      <c r="R122" s="66"/>
      <c r="S122" s="58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>
      <c r="A123" s="91"/>
      <c r="B123" s="53"/>
      <c r="C123" s="54"/>
      <c r="D123" s="55"/>
      <c r="E123" s="56"/>
      <c r="F123" s="57"/>
      <c r="G123" s="58"/>
      <c r="H123" s="52"/>
      <c r="I123" s="59"/>
      <c r="J123" s="60"/>
      <c r="K123" s="61"/>
      <c r="L123" s="92"/>
      <c r="M123" s="63"/>
      <c r="N123" s="93"/>
      <c r="O123" s="65"/>
      <c r="P123" s="55"/>
      <c r="Q123" s="56"/>
      <c r="R123" s="66"/>
      <c r="S123" s="58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>
      <c r="A124" s="91"/>
      <c r="B124" s="53"/>
      <c r="C124" s="54"/>
      <c r="D124" s="55"/>
      <c r="E124" s="56"/>
      <c r="F124" s="57"/>
      <c r="G124" s="58"/>
      <c r="H124" s="52"/>
      <c r="I124" s="59"/>
      <c r="J124" s="60"/>
      <c r="K124" s="61"/>
      <c r="L124" s="92"/>
      <c r="M124" s="63"/>
      <c r="N124" s="93"/>
      <c r="O124" s="65"/>
      <c r="P124" s="55"/>
      <c r="Q124" s="56"/>
      <c r="R124" s="66"/>
      <c r="S124" s="58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>
      <c r="A125" s="91"/>
      <c r="B125" s="53"/>
      <c r="C125" s="54"/>
      <c r="D125" s="55"/>
      <c r="E125" s="56"/>
      <c r="F125" s="57"/>
      <c r="G125" s="58"/>
      <c r="H125" s="52"/>
      <c r="I125" s="59"/>
      <c r="J125" s="60"/>
      <c r="K125" s="61"/>
      <c r="L125" s="92"/>
      <c r="M125" s="63"/>
      <c r="N125" s="93"/>
      <c r="O125" s="65"/>
      <c r="P125" s="55"/>
      <c r="Q125" s="56"/>
      <c r="R125" s="66"/>
      <c r="S125" s="58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>
      <c r="A126" s="91"/>
      <c r="B126" s="53"/>
      <c r="C126" s="54"/>
      <c r="D126" s="55"/>
      <c r="E126" s="56"/>
      <c r="F126" s="57"/>
      <c r="G126" s="58"/>
      <c r="H126" s="52"/>
      <c r="I126" s="59"/>
      <c r="J126" s="60"/>
      <c r="K126" s="61"/>
      <c r="L126" s="92"/>
      <c r="M126" s="63"/>
      <c r="N126" s="93"/>
      <c r="O126" s="65"/>
      <c r="P126" s="55"/>
      <c r="Q126" s="56"/>
      <c r="R126" s="66"/>
      <c r="S126" s="58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>
      <c r="A127" s="91"/>
      <c r="B127" s="53"/>
      <c r="C127" s="54"/>
      <c r="D127" s="55"/>
      <c r="E127" s="56"/>
      <c r="F127" s="57"/>
      <c r="G127" s="58"/>
      <c r="H127" s="52"/>
      <c r="I127" s="59"/>
      <c r="J127" s="60"/>
      <c r="K127" s="61"/>
      <c r="L127" s="92"/>
      <c r="M127" s="63"/>
      <c r="N127" s="93"/>
      <c r="O127" s="65"/>
      <c r="P127" s="55"/>
      <c r="Q127" s="56"/>
      <c r="R127" s="66"/>
      <c r="S127" s="58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>
      <c r="A128" s="91"/>
      <c r="B128" s="53"/>
      <c r="C128" s="54"/>
      <c r="D128" s="55"/>
      <c r="E128" s="56"/>
      <c r="F128" s="57"/>
      <c r="G128" s="58"/>
      <c r="H128" s="52"/>
      <c r="I128" s="59"/>
      <c r="J128" s="60"/>
      <c r="K128" s="61"/>
      <c r="L128" s="92"/>
      <c r="M128" s="63"/>
      <c r="N128" s="93"/>
      <c r="O128" s="65"/>
      <c r="P128" s="55"/>
      <c r="Q128" s="56"/>
      <c r="R128" s="66"/>
      <c r="S128" s="58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>
      <c r="A129" s="91"/>
      <c r="B129" s="53"/>
      <c r="C129" s="54"/>
      <c r="D129" s="55"/>
      <c r="E129" s="56"/>
      <c r="F129" s="57"/>
      <c r="G129" s="58"/>
      <c r="H129" s="52"/>
      <c r="I129" s="59"/>
      <c r="J129" s="60"/>
      <c r="K129" s="61"/>
      <c r="L129" s="92"/>
      <c r="M129" s="63"/>
      <c r="N129" s="93"/>
      <c r="O129" s="65"/>
      <c r="P129" s="55"/>
      <c r="Q129" s="56"/>
      <c r="R129" s="66"/>
      <c r="S129" s="58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>
      <c r="A130" s="91"/>
      <c r="B130" s="53"/>
      <c r="C130" s="54"/>
      <c r="D130" s="55"/>
      <c r="E130" s="56"/>
      <c r="F130" s="57"/>
      <c r="G130" s="58"/>
      <c r="H130" s="52"/>
      <c r="I130" s="59"/>
      <c r="J130" s="60"/>
      <c r="K130" s="61"/>
      <c r="L130" s="92"/>
      <c r="M130" s="63"/>
      <c r="N130" s="93"/>
      <c r="O130" s="65"/>
      <c r="P130" s="55"/>
      <c r="Q130" s="56"/>
      <c r="R130" s="66"/>
      <c r="S130" s="58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>
      <c r="A131" s="91"/>
      <c r="B131" s="53"/>
      <c r="C131" s="54"/>
      <c r="D131" s="55"/>
      <c r="E131" s="56"/>
      <c r="F131" s="57"/>
      <c r="G131" s="58"/>
      <c r="H131" s="52"/>
      <c r="I131" s="59"/>
      <c r="J131" s="60"/>
      <c r="K131" s="61"/>
      <c r="L131" s="92"/>
      <c r="M131" s="63"/>
      <c r="N131" s="93"/>
      <c r="O131" s="65"/>
      <c r="P131" s="55"/>
      <c r="Q131" s="56"/>
      <c r="R131" s="66"/>
      <c r="S131" s="58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>
      <c r="A132" s="91"/>
      <c r="B132" s="53"/>
      <c r="C132" s="54"/>
      <c r="D132" s="55"/>
      <c r="E132" s="56"/>
      <c r="F132" s="57"/>
      <c r="G132" s="58"/>
      <c r="H132" s="52"/>
      <c r="I132" s="59"/>
      <c r="J132" s="60"/>
      <c r="K132" s="61"/>
      <c r="L132" s="92"/>
      <c r="M132" s="63"/>
      <c r="N132" s="93"/>
      <c r="O132" s="65"/>
      <c r="P132" s="55"/>
      <c r="Q132" s="56"/>
      <c r="R132" s="66"/>
      <c r="S132" s="58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>
      <c r="A133" s="91"/>
      <c r="B133" s="53"/>
      <c r="C133" s="54"/>
      <c r="D133" s="55"/>
      <c r="E133" s="56"/>
      <c r="F133" s="57"/>
      <c r="G133" s="58"/>
      <c r="H133" s="52"/>
      <c r="I133" s="59"/>
      <c r="J133" s="60"/>
      <c r="K133" s="61"/>
      <c r="L133" s="92"/>
      <c r="M133" s="63"/>
      <c r="N133" s="93"/>
      <c r="O133" s="65"/>
      <c r="P133" s="55"/>
      <c r="Q133" s="56"/>
      <c r="R133" s="66"/>
      <c r="S133" s="58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>
      <c r="A134" s="91"/>
      <c r="B134" s="53"/>
      <c r="C134" s="54"/>
      <c r="D134" s="55"/>
      <c r="E134" s="56"/>
      <c r="F134" s="57"/>
      <c r="G134" s="58"/>
      <c r="H134" s="52"/>
      <c r="I134" s="59"/>
      <c r="J134" s="60"/>
      <c r="K134" s="61"/>
      <c r="L134" s="92"/>
      <c r="M134" s="63"/>
      <c r="N134" s="93"/>
      <c r="O134" s="65"/>
      <c r="P134" s="55"/>
      <c r="Q134" s="56"/>
      <c r="R134" s="66"/>
      <c r="S134" s="58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>
      <c r="A135" s="91"/>
      <c r="B135" s="53"/>
      <c r="C135" s="54"/>
      <c r="D135" s="55"/>
      <c r="E135" s="56"/>
      <c r="F135" s="57"/>
      <c r="G135" s="58"/>
      <c r="H135" s="52"/>
      <c r="I135" s="59"/>
      <c r="J135" s="60"/>
      <c r="K135" s="61"/>
      <c r="L135" s="92"/>
      <c r="M135" s="63"/>
      <c r="N135" s="93"/>
      <c r="O135" s="65"/>
      <c r="P135" s="55"/>
      <c r="Q135" s="56"/>
      <c r="R135" s="66"/>
      <c r="S135" s="58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>
      <c r="A136" s="91"/>
      <c r="B136" s="53"/>
      <c r="C136" s="54"/>
      <c r="D136" s="55"/>
      <c r="E136" s="56"/>
      <c r="F136" s="57"/>
      <c r="G136" s="58"/>
      <c r="H136" s="52"/>
      <c r="I136" s="59"/>
      <c r="J136" s="60"/>
      <c r="K136" s="61"/>
      <c r="L136" s="92"/>
      <c r="M136" s="63"/>
      <c r="N136" s="93"/>
      <c r="O136" s="65"/>
      <c r="P136" s="55"/>
      <c r="Q136" s="56"/>
      <c r="R136" s="66"/>
      <c r="S136" s="58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>
      <c r="A137" s="91"/>
      <c r="B137" s="53"/>
      <c r="C137" s="54"/>
      <c r="D137" s="55"/>
      <c r="E137" s="56"/>
      <c r="F137" s="57"/>
      <c r="G137" s="58"/>
      <c r="H137" s="52"/>
      <c r="I137" s="59"/>
      <c r="J137" s="60"/>
      <c r="K137" s="61"/>
      <c r="L137" s="92"/>
      <c r="M137" s="63"/>
      <c r="N137" s="93"/>
      <c r="O137" s="65"/>
      <c r="P137" s="55"/>
      <c r="Q137" s="56"/>
      <c r="R137" s="66"/>
      <c r="S137" s="58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>
      <c r="A138" s="91"/>
      <c r="B138" s="53"/>
      <c r="C138" s="54"/>
      <c r="D138" s="55"/>
      <c r="E138" s="56"/>
      <c r="F138" s="57"/>
      <c r="G138" s="58"/>
      <c r="H138" s="52"/>
      <c r="I138" s="59"/>
      <c r="J138" s="60"/>
      <c r="K138" s="61"/>
      <c r="L138" s="92"/>
      <c r="M138" s="63"/>
      <c r="N138" s="93"/>
      <c r="O138" s="65"/>
      <c r="P138" s="55"/>
      <c r="Q138" s="56"/>
      <c r="R138" s="66"/>
      <c r="S138" s="58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>
      <c r="A139" s="91"/>
      <c r="B139" s="53"/>
      <c r="C139" s="54"/>
      <c r="D139" s="55"/>
      <c r="E139" s="56"/>
      <c r="F139" s="57"/>
      <c r="G139" s="58"/>
      <c r="H139" s="52"/>
      <c r="I139" s="59"/>
      <c r="J139" s="60"/>
      <c r="K139" s="61"/>
      <c r="L139" s="92"/>
      <c r="M139" s="63"/>
      <c r="N139" s="93"/>
      <c r="O139" s="65"/>
      <c r="P139" s="55"/>
      <c r="Q139" s="56"/>
      <c r="R139" s="66"/>
      <c r="S139" s="58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>
      <c r="A140" s="91"/>
      <c r="B140" s="53"/>
      <c r="C140" s="54"/>
      <c r="D140" s="55"/>
      <c r="E140" s="56"/>
      <c r="F140" s="57"/>
      <c r="G140" s="58"/>
      <c r="H140" s="52"/>
      <c r="I140" s="59"/>
      <c r="J140" s="60"/>
      <c r="K140" s="61"/>
      <c r="L140" s="92"/>
      <c r="M140" s="63"/>
      <c r="N140" s="93"/>
      <c r="O140" s="65"/>
      <c r="P140" s="55"/>
      <c r="Q140" s="56"/>
      <c r="R140" s="66"/>
      <c r="S140" s="58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>
      <c r="A141" s="91"/>
      <c r="B141" s="53"/>
      <c r="C141" s="54"/>
      <c r="D141" s="55"/>
      <c r="E141" s="56"/>
      <c r="F141" s="57"/>
      <c r="G141" s="58"/>
      <c r="H141" s="52"/>
      <c r="I141" s="59"/>
      <c r="J141" s="60"/>
      <c r="K141" s="61"/>
      <c r="L141" s="92"/>
      <c r="M141" s="63"/>
      <c r="N141" s="93"/>
      <c r="O141" s="65"/>
      <c r="P141" s="55"/>
      <c r="Q141" s="56"/>
      <c r="R141" s="66"/>
      <c r="S141" s="58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>
      <c r="A142" s="91"/>
      <c r="B142" s="53"/>
      <c r="C142" s="54"/>
      <c r="D142" s="55"/>
      <c r="E142" s="56"/>
      <c r="F142" s="57"/>
      <c r="G142" s="58"/>
      <c r="H142" s="52"/>
      <c r="I142" s="59"/>
      <c r="J142" s="60"/>
      <c r="K142" s="61"/>
      <c r="L142" s="92"/>
      <c r="M142" s="63"/>
      <c r="N142" s="93"/>
      <c r="O142" s="65"/>
      <c r="P142" s="55"/>
      <c r="Q142" s="56"/>
      <c r="R142" s="66"/>
      <c r="S142" s="58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>
      <c r="A143" s="91"/>
      <c r="B143" s="53"/>
      <c r="C143" s="54"/>
      <c r="D143" s="55"/>
      <c r="E143" s="56"/>
      <c r="F143" s="57"/>
      <c r="G143" s="58"/>
      <c r="H143" s="52"/>
      <c r="I143" s="59"/>
      <c r="J143" s="60"/>
      <c r="K143" s="61"/>
      <c r="L143" s="92"/>
      <c r="M143" s="63"/>
      <c r="N143" s="93"/>
      <c r="O143" s="65"/>
      <c r="P143" s="55"/>
      <c r="Q143" s="56"/>
      <c r="R143" s="66"/>
      <c r="S143" s="58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>
      <c r="A144" s="91"/>
      <c r="B144" s="53"/>
      <c r="C144" s="54"/>
      <c r="D144" s="55"/>
      <c r="E144" s="56"/>
      <c r="F144" s="57"/>
      <c r="G144" s="58"/>
      <c r="H144" s="52"/>
      <c r="I144" s="59"/>
      <c r="J144" s="60"/>
      <c r="K144" s="61"/>
      <c r="L144" s="92"/>
      <c r="M144" s="63"/>
      <c r="N144" s="93"/>
      <c r="O144" s="65"/>
      <c r="P144" s="55"/>
      <c r="Q144" s="56"/>
      <c r="R144" s="66"/>
      <c r="S144" s="58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>
      <c r="A145" s="91"/>
      <c r="B145" s="53"/>
      <c r="C145" s="54"/>
      <c r="D145" s="55"/>
      <c r="E145" s="56"/>
      <c r="F145" s="57"/>
      <c r="G145" s="58"/>
      <c r="H145" s="52"/>
      <c r="I145" s="59"/>
      <c r="J145" s="60"/>
      <c r="K145" s="61"/>
      <c r="L145" s="92"/>
      <c r="M145" s="63"/>
      <c r="N145" s="93"/>
      <c r="O145" s="65"/>
      <c r="P145" s="55"/>
      <c r="Q145" s="56"/>
      <c r="R145" s="66"/>
      <c r="S145" s="58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>
      <c r="A146" s="91"/>
      <c r="B146" s="53"/>
      <c r="C146" s="54"/>
      <c r="D146" s="55"/>
      <c r="E146" s="56"/>
      <c r="F146" s="57"/>
      <c r="G146" s="58"/>
      <c r="H146" s="52"/>
      <c r="I146" s="59"/>
      <c r="J146" s="60"/>
      <c r="K146" s="61"/>
      <c r="L146" s="92"/>
      <c r="M146" s="63"/>
      <c r="N146" s="93"/>
      <c r="O146" s="65"/>
      <c r="P146" s="55"/>
      <c r="Q146" s="56"/>
      <c r="R146" s="66"/>
      <c r="S146" s="58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>
      <c r="A147" s="91"/>
      <c r="B147" s="53"/>
      <c r="C147" s="54"/>
      <c r="D147" s="55"/>
      <c r="E147" s="56"/>
      <c r="F147" s="57"/>
      <c r="G147" s="58"/>
      <c r="H147" s="52"/>
      <c r="I147" s="59"/>
      <c r="J147" s="60"/>
      <c r="K147" s="61"/>
      <c r="L147" s="92"/>
      <c r="M147" s="63"/>
      <c r="N147" s="93"/>
      <c r="O147" s="65"/>
      <c r="P147" s="55"/>
      <c r="Q147" s="56"/>
      <c r="R147" s="66"/>
      <c r="S147" s="58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>
      <c r="A148" s="91"/>
      <c r="B148" s="53"/>
      <c r="C148" s="54"/>
      <c r="D148" s="55"/>
      <c r="E148" s="56"/>
      <c r="F148" s="57"/>
      <c r="G148" s="58"/>
      <c r="H148" s="52"/>
      <c r="I148" s="59"/>
      <c r="J148" s="60"/>
      <c r="K148" s="61"/>
      <c r="L148" s="92"/>
      <c r="M148" s="63"/>
      <c r="N148" s="93"/>
      <c r="O148" s="65"/>
      <c r="P148" s="55"/>
      <c r="Q148" s="56"/>
      <c r="R148" s="66"/>
      <c r="S148" s="58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>
      <c r="A149" s="91"/>
      <c r="B149" s="53"/>
      <c r="C149" s="54"/>
      <c r="D149" s="55"/>
      <c r="E149" s="56"/>
      <c r="F149" s="57"/>
      <c r="G149" s="58"/>
      <c r="H149" s="52"/>
      <c r="I149" s="59"/>
      <c r="J149" s="60"/>
      <c r="K149" s="61"/>
      <c r="L149" s="92"/>
      <c r="M149" s="63"/>
      <c r="N149" s="93"/>
      <c r="O149" s="65"/>
      <c r="P149" s="55"/>
      <c r="Q149" s="56"/>
      <c r="R149" s="66"/>
      <c r="S149" s="58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>
      <c r="A150" s="91"/>
      <c r="B150" s="53"/>
      <c r="C150" s="54"/>
      <c r="D150" s="55"/>
      <c r="E150" s="56"/>
      <c r="F150" s="57"/>
      <c r="G150" s="58"/>
      <c r="H150" s="52"/>
      <c r="I150" s="59"/>
      <c r="J150" s="60"/>
      <c r="K150" s="61"/>
      <c r="L150" s="92"/>
      <c r="M150" s="63"/>
      <c r="N150" s="93"/>
      <c r="O150" s="65"/>
      <c r="P150" s="55"/>
      <c r="Q150" s="56"/>
      <c r="R150" s="66"/>
      <c r="S150" s="58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>
      <c r="A151" s="91"/>
      <c r="B151" s="53"/>
      <c r="C151" s="54"/>
      <c r="D151" s="55"/>
      <c r="E151" s="56"/>
      <c r="F151" s="57"/>
      <c r="G151" s="58"/>
      <c r="H151" s="52"/>
      <c r="I151" s="59"/>
      <c r="J151" s="60"/>
      <c r="K151" s="61"/>
      <c r="L151" s="92"/>
      <c r="M151" s="63"/>
      <c r="N151" s="93"/>
      <c r="O151" s="65"/>
      <c r="P151" s="55"/>
      <c r="Q151" s="56"/>
      <c r="R151" s="66"/>
      <c r="S151" s="58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>
      <c r="A152" s="91"/>
      <c r="B152" s="53"/>
      <c r="C152" s="54"/>
      <c r="D152" s="55"/>
      <c r="E152" s="56"/>
      <c r="F152" s="57"/>
      <c r="G152" s="58"/>
      <c r="H152" s="52"/>
      <c r="I152" s="59"/>
      <c r="J152" s="60"/>
      <c r="K152" s="61"/>
      <c r="L152" s="92"/>
      <c r="M152" s="63"/>
      <c r="N152" s="93"/>
      <c r="O152" s="65"/>
      <c r="P152" s="55"/>
      <c r="Q152" s="56"/>
      <c r="R152" s="66"/>
      <c r="S152" s="58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>
      <c r="A153" s="91"/>
      <c r="B153" s="53"/>
      <c r="C153" s="54"/>
      <c r="D153" s="55"/>
      <c r="E153" s="56"/>
      <c r="F153" s="57"/>
      <c r="G153" s="58"/>
      <c r="H153" s="52"/>
      <c r="I153" s="59"/>
      <c r="J153" s="60"/>
      <c r="K153" s="61"/>
      <c r="L153" s="92"/>
      <c r="M153" s="63"/>
      <c r="N153" s="93"/>
      <c r="O153" s="65"/>
      <c r="P153" s="55"/>
      <c r="Q153" s="56"/>
      <c r="R153" s="66"/>
      <c r="S153" s="58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>
      <c r="A154" s="91"/>
      <c r="B154" s="53"/>
      <c r="C154" s="54"/>
      <c r="D154" s="55"/>
      <c r="E154" s="56"/>
      <c r="F154" s="57"/>
      <c r="G154" s="58"/>
      <c r="H154" s="52"/>
      <c r="I154" s="59"/>
      <c r="J154" s="60"/>
      <c r="K154" s="61"/>
      <c r="L154" s="92"/>
      <c r="M154" s="63"/>
      <c r="N154" s="93"/>
      <c r="O154" s="65"/>
      <c r="P154" s="55"/>
      <c r="Q154" s="56"/>
      <c r="R154" s="66"/>
      <c r="S154" s="58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>
      <c r="A155" s="91"/>
      <c r="B155" s="53"/>
      <c r="C155" s="54"/>
      <c r="D155" s="55"/>
      <c r="E155" s="56"/>
      <c r="F155" s="57"/>
      <c r="G155" s="58"/>
      <c r="H155" s="52"/>
      <c r="I155" s="59"/>
      <c r="J155" s="60"/>
      <c r="K155" s="61"/>
      <c r="L155" s="92"/>
      <c r="M155" s="63"/>
      <c r="N155" s="93"/>
      <c r="O155" s="65"/>
      <c r="P155" s="55"/>
      <c r="Q155" s="56"/>
      <c r="R155" s="66"/>
      <c r="S155" s="58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>
      <c r="A156" s="91"/>
      <c r="B156" s="53"/>
      <c r="C156" s="54"/>
      <c r="D156" s="55"/>
      <c r="E156" s="56"/>
      <c r="F156" s="57"/>
      <c r="G156" s="58"/>
      <c r="H156" s="52"/>
      <c r="I156" s="59"/>
      <c r="J156" s="60"/>
      <c r="K156" s="61"/>
      <c r="L156" s="92"/>
      <c r="M156" s="63"/>
      <c r="N156" s="93"/>
      <c r="O156" s="65"/>
      <c r="P156" s="55"/>
      <c r="Q156" s="56"/>
      <c r="R156" s="66"/>
      <c r="S156" s="58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>
      <c r="A157" s="91"/>
      <c r="B157" s="53"/>
      <c r="C157" s="54"/>
      <c r="D157" s="55"/>
      <c r="E157" s="56"/>
      <c r="F157" s="57"/>
      <c r="G157" s="58"/>
      <c r="H157" s="52"/>
      <c r="I157" s="59"/>
      <c r="J157" s="60"/>
      <c r="K157" s="61"/>
      <c r="L157" s="92"/>
      <c r="M157" s="63"/>
      <c r="N157" s="93"/>
      <c r="O157" s="65"/>
      <c r="P157" s="55"/>
      <c r="Q157" s="56"/>
      <c r="R157" s="66"/>
      <c r="S157" s="58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>
      <c r="A158" s="91"/>
      <c r="B158" s="53"/>
      <c r="C158" s="54"/>
      <c r="D158" s="55"/>
      <c r="E158" s="56"/>
      <c r="F158" s="57"/>
      <c r="G158" s="58"/>
      <c r="H158" s="52"/>
      <c r="I158" s="59"/>
      <c r="J158" s="60"/>
      <c r="K158" s="61"/>
      <c r="L158" s="92"/>
      <c r="M158" s="63"/>
      <c r="N158" s="93"/>
      <c r="O158" s="65"/>
      <c r="P158" s="55"/>
      <c r="Q158" s="56"/>
      <c r="R158" s="66"/>
      <c r="S158" s="58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>
      <c r="A159" s="91"/>
      <c r="B159" s="53"/>
      <c r="C159" s="54"/>
      <c r="D159" s="55"/>
      <c r="E159" s="56"/>
      <c r="F159" s="57"/>
      <c r="G159" s="58"/>
      <c r="H159" s="52"/>
      <c r="I159" s="59"/>
      <c r="J159" s="60"/>
      <c r="K159" s="61"/>
      <c r="L159" s="92"/>
      <c r="M159" s="63"/>
      <c r="N159" s="93"/>
      <c r="O159" s="65"/>
      <c r="P159" s="55"/>
      <c r="Q159" s="56"/>
      <c r="R159" s="66"/>
      <c r="S159" s="58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>
      <c r="A160" s="91"/>
      <c r="B160" s="53"/>
      <c r="C160" s="54"/>
      <c r="D160" s="55"/>
      <c r="E160" s="56"/>
      <c r="F160" s="57"/>
      <c r="G160" s="58"/>
      <c r="H160" s="52"/>
      <c r="I160" s="59"/>
      <c r="J160" s="60"/>
      <c r="K160" s="61"/>
      <c r="L160" s="92"/>
      <c r="M160" s="63"/>
      <c r="N160" s="93"/>
      <c r="O160" s="65"/>
      <c r="P160" s="55"/>
      <c r="Q160" s="56"/>
      <c r="R160" s="66"/>
      <c r="S160" s="58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>
      <c r="A161" s="91"/>
      <c r="B161" s="53"/>
      <c r="C161" s="54"/>
      <c r="D161" s="55"/>
      <c r="E161" s="56"/>
      <c r="F161" s="57"/>
      <c r="G161" s="58"/>
      <c r="H161" s="52"/>
      <c r="I161" s="59"/>
      <c r="J161" s="60"/>
      <c r="K161" s="61"/>
      <c r="L161" s="92"/>
      <c r="M161" s="63"/>
      <c r="N161" s="93"/>
      <c r="O161" s="65"/>
      <c r="P161" s="55"/>
      <c r="Q161" s="56"/>
      <c r="R161" s="66"/>
      <c r="S161" s="58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>
      <c r="A162" s="91"/>
      <c r="B162" s="53"/>
      <c r="C162" s="54"/>
      <c r="D162" s="55"/>
      <c r="E162" s="56"/>
      <c r="F162" s="57"/>
      <c r="G162" s="58"/>
      <c r="H162" s="52"/>
      <c r="I162" s="59"/>
      <c r="J162" s="60"/>
      <c r="K162" s="61"/>
      <c r="L162" s="92"/>
      <c r="M162" s="63"/>
      <c r="N162" s="93"/>
      <c r="O162" s="65"/>
      <c r="P162" s="55"/>
      <c r="Q162" s="56"/>
      <c r="R162" s="66"/>
      <c r="S162" s="58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>
      <c r="A163" s="91"/>
      <c r="B163" s="53"/>
      <c r="C163" s="54"/>
      <c r="D163" s="55"/>
      <c r="E163" s="56"/>
      <c r="F163" s="57"/>
      <c r="G163" s="58"/>
      <c r="H163" s="52"/>
      <c r="I163" s="59"/>
      <c r="J163" s="60"/>
      <c r="K163" s="61"/>
      <c r="L163" s="92"/>
      <c r="M163" s="63"/>
      <c r="N163" s="93"/>
      <c r="O163" s="65"/>
      <c r="P163" s="55"/>
      <c r="Q163" s="56"/>
      <c r="R163" s="66"/>
      <c r="S163" s="58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>
      <c r="A164" s="91"/>
      <c r="B164" s="53"/>
      <c r="C164" s="54"/>
      <c r="D164" s="55"/>
      <c r="E164" s="56"/>
      <c r="F164" s="57"/>
      <c r="G164" s="58"/>
      <c r="H164" s="52"/>
      <c r="I164" s="59"/>
      <c r="J164" s="60"/>
      <c r="K164" s="61"/>
      <c r="L164" s="92"/>
      <c r="M164" s="63"/>
      <c r="N164" s="93"/>
      <c r="O164" s="65"/>
      <c r="P164" s="55"/>
      <c r="Q164" s="56"/>
      <c r="R164" s="66"/>
      <c r="S164" s="58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>
      <c r="A165" s="91"/>
      <c r="B165" s="53"/>
      <c r="C165" s="54"/>
      <c r="D165" s="55"/>
      <c r="E165" s="56"/>
      <c r="F165" s="57"/>
      <c r="G165" s="58"/>
      <c r="H165" s="52"/>
      <c r="I165" s="59"/>
      <c r="J165" s="60"/>
      <c r="K165" s="61"/>
      <c r="L165" s="92"/>
      <c r="M165" s="63"/>
      <c r="N165" s="93"/>
      <c r="O165" s="65"/>
      <c r="P165" s="55"/>
      <c r="Q165" s="56"/>
      <c r="R165" s="66"/>
      <c r="S165" s="58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>
      <c r="A166" s="91"/>
      <c r="B166" s="53"/>
      <c r="C166" s="54"/>
      <c r="D166" s="55"/>
      <c r="E166" s="56"/>
      <c r="F166" s="57"/>
      <c r="G166" s="58"/>
      <c r="H166" s="52"/>
      <c r="I166" s="59"/>
      <c r="J166" s="60"/>
      <c r="K166" s="61"/>
      <c r="L166" s="92"/>
      <c r="M166" s="63"/>
      <c r="N166" s="93"/>
      <c r="O166" s="65"/>
      <c r="P166" s="55"/>
      <c r="Q166" s="56"/>
      <c r="R166" s="66"/>
      <c r="S166" s="58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>
      <c r="A167" s="91"/>
      <c r="B167" s="53"/>
      <c r="C167" s="54"/>
      <c r="D167" s="55"/>
      <c r="E167" s="56"/>
      <c r="F167" s="57"/>
      <c r="G167" s="58"/>
      <c r="H167" s="52"/>
      <c r="I167" s="59"/>
      <c r="J167" s="60"/>
      <c r="K167" s="61"/>
      <c r="L167" s="92"/>
      <c r="M167" s="63"/>
      <c r="N167" s="93"/>
      <c r="O167" s="65"/>
      <c r="P167" s="55"/>
      <c r="Q167" s="56"/>
      <c r="R167" s="66"/>
      <c r="S167" s="58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>
      <c r="A168" s="91"/>
      <c r="B168" s="53"/>
      <c r="C168" s="54"/>
      <c r="D168" s="55"/>
      <c r="E168" s="56"/>
      <c r="F168" s="57"/>
      <c r="G168" s="58"/>
      <c r="H168" s="52"/>
      <c r="I168" s="59"/>
      <c r="J168" s="60"/>
      <c r="K168" s="61"/>
      <c r="L168" s="92"/>
      <c r="M168" s="63"/>
      <c r="N168" s="93"/>
      <c r="O168" s="65"/>
      <c r="P168" s="55"/>
      <c r="Q168" s="56"/>
      <c r="R168" s="66"/>
      <c r="S168" s="58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>
      <c r="A169" s="91"/>
      <c r="B169" s="53"/>
      <c r="C169" s="54"/>
      <c r="D169" s="55"/>
      <c r="E169" s="56"/>
      <c r="F169" s="57"/>
      <c r="G169" s="58"/>
      <c r="H169" s="52"/>
      <c r="I169" s="59"/>
      <c r="J169" s="60"/>
      <c r="K169" s="61"/>
      <c r="L169" s="92"/>
      <c r="M169" s="63"/>
      <c r="N169" s="93"/>
      <c r="O169" s="65"/>
      <c r="P169" s="55"/>
      <c r="Q169" s="56"/>
      <c r="R169" s="66"/>
      <c r="S169" s="58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>
      <c r="A170" s="91"/>
      <c r="B170" s="53"/>
      <c r="C170" s="54"/>
      <c r="D170" s="55"/>
      <c r="E170" s="56"/>
      <c r="F170" s="57"/>
      <c r="G170" s="58"/>
      <c r="H170" s="52"/>
      <c r="I170" s="59"/>
      <c r="J170" s="60"/>
      <c r="K170" s="61"/>
      <c r="L170" s="92"/>
      <c r="M170" s="63"/>
      <c r="N170" s="93"/>
      <c r="O170" s="65"/>
      <c r="P170" s="55"/>
      <c r="Q170" s="56"/>
      <c r="R170" s="66"/>
      <c r="S170" s="58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>
      <c r="A171" s="91"/>
      <c r="B171" s="53"/>
      <c r="C171" s="54"/>
      <c r="D171" s="55"/>
      <c r="E171" s="56"/>
      <c r="F171" s="57"/>
      <c r="G171" s="58"/>
      <c r="H171" s="52"/>
      <c r="I171" s="59"/>
      <c r="J171" s="60"/>
      <c r="K171" s="61"/>
      <c r="L171" s="92"/>
      <c r="M171" s="63"/>
      <c r="N171" s="93"/>
      <c r="O171" s="65"/>
      <c r="P171" s="55"/>
      <c r="Q171" s="56"/>
      <c r="R171" s="66"/>
      <c r="S171" s="58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>
      <c r="A172" s="91"/>
      <c r="B172" s="53"/>
      <c r="C172" s="54"/>
      <c r="D172" s="55"/>
      <c r="E172" s="56"/>
      <c r="F172" s="57"/>
      <c r="G172" s="58"/>
      <c r="H172" s="52"/>
      <c r="I172" s="59"/>
      <c r="J172" s="60"/>
      <c r="K172" s="61"/>
      <c r="L172" s="92"/>
      <c r="M172" s="63"/>
      <c r="N172" s="93"/>
      <c r="O172" s="65"/>
      <c r="P172" s="55"/>
      <c r="Q172" s="56"/>
      <c r="R172" s="66"/>
      <c r="S172" s="58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>
      <c r="A173" s="91"/>
      <c r="B173" s="53"/>
      <c r="C173" s="54"/>
      <c r="D173" s="55"/>
      <c r="E173" s="56"/>
      <c r="F173" s="57"/>
      <c r="G173" s="58"/>
      <c r="H173" s="52"/>
      <c r="I173" s="59"/>
      <c r="J173" s="60"/>
      <c r="K173" s="61"/>
      <c r="L173" s="92"/>
      <c r="M173" s="63"/>
      <c r="N173" s="93"/>
      <c r="O173" s="65"/>
      <c r="P173" s="55"/>
      <c r="Q173" s="56"/>
      <c r="R173" s="66"/>
      <c r="S173" s="58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>
      <c r="A174" s="91"/>
      <c r="B174" s="53"/>
      <c r="C174" s="54"/>
      <c r="D174" s="55"/>
      <c r="E174" s="56"/>
      <c r="F174" s="57"/>
      <c r="G174" s="58"/>
      <c r="H174" s="52"/>
      <c r="I174" s="59"/>
      <c r="J174" s="60"/>
      <c r="K174" s="61"/>
      <c r="L174" s="92"/>
      <c r="M174" s="63"/>
      <c r="N174" s="93"/>
      <c r="O174" s="65"/>
      <c r="P174" s="55"/>
      <c r="Q174" s="56"/>
      <c r="R174" s="66"/>
      <c r="S174" s="58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>
      <c r="A175" s="91"/>
      <c r="B175" s="53"/>
      <c r="C175" s="54"/>
      <c r="D175" s="55"/>
      <c r="E175" s="56"/>
      <c r="F175" s="57"/>
      <c r="G175" s="58"/>
      <c r="H175" s="52"/>
      <c r="I175" s="59"/>
      <c r="J175" s="60"/>
      <c r="K175" s="61"/>
      <c r="L175" s="92"/>
      <c r="M175" s="63"/>
      <c r="N175" s="93"/>
      <c r="O175" s="65"/>
      <c r="P175" s="55"/>
      <c r="Q175" s="56"/>
      <c r="R175" s="66"/>
      <c r="S175" s="58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>
      <c r="A176" s="91"/>
      <c r="B176" s="53"/>
      <c r="C176" s="54"/>
      <c r="D176" s="55"/>
      <c r="E176" s="56"/>
      <c r="F176" s="57"/>
      <c r="G176" s="58"/>
      <c r="H176" s="52"/>
      <c r="I176" s="59"/>
      <c r="J176" s="60"/>
      <c r="K176" s="61"/>
      <c r="L176" s="92"/>
      <c r="M176" s="63"/>
      <c r="N176" s="93"/>
      <c r="O176" s="65"/>
      <c r="P176" s="55"/>
      <c r="Q176" s="56"/>
      <c r="R176" s="66"/>
      <c r="S176" s="58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>
      <c r="A177" s="91"/>
      <c r="B177" s="53"/>
      <c r="C177" s="54"/>
      <c r="D177" s="55"/>
      <c r="E177" s="56"/>
      <c r="F177" s="57"/>
      <c r="G177" s="58"/>
      <c r="H177" s="52"/>
      <c r="I177" s="59"/>
      <c r="J177" s="60"/>
      <c r="K177" s="61"/>
      <c r="L177" s="92"/>
      <c r="M177" s="63"/>
      <c r="N177" s="93"/>
      <c r="O177" s="65"/>
      <c r="P177" s="55"/>
      <c r="Q177" s="56"/>
      <c r="R177" s="66"/>
      <c r="S177" s="58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>
      <c r="A178" s="91"/>
      <c r="B178" s="53"/>
      <c r="C178" s="54"/>
      <c r="D178" s="55"/>
      <c r="E178" s="56"/>
      <c r="F178" s="57"/>
      <c r="G178" s="58"/>
      <c r="H178" s="52"/>
      <c r="I178" s="59"/>
      <c r="J178" s="60"/>
      <c r="K178" s="61"/>
      <c r="L178" s="92"/>
      <c r="M178" s="63"/>
      <c r="N178" s="93"/>
      <c r="O178" s="65"/>
      <c r="P178" s="55"/>
      <c r="Q178" s="56"/>
      <c r="R178" s="66"/>
      <c r="S178" s="58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>
      <c r="A179" s="91"/>
      <c r="B179" s="53"/>
      <c r="C179" s="54"/>
      <c r="D179" s="55"/>
      <c r="E179" s="56"/>
      <c r="F179" s="57"/>
      <c r="G179" s="58"/>
      <c r="H179" s="52"/>
      <c r="I179" s="59"/>
      <c r="J179" s="60"/>
      <c r="K179" s="61"/>
      <c r="L179" s="92"/>
      <c r="M179" s="63"/>
      <c r="N179" s="93"/>
      <c r="O179" s="65"/>
      <c r="P179" s="55"/>
      <c r="Q179" s="56"/>
      <c r="R179" s="66"/>
      <c r="S179" s="58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>
      <c r="A180" s="91"/>
      <c r="B180" s="53"/>
      <c r="C180" s="54"/>
      <c r="D180" s="55"/>
      <c r="E180" s="56"/>
      <c r="F180" s="57"/>
      <c r="G180" s="58"/>
      <c r="H180" s="52"/>
      <c r="I180" s="59"/>
      <c r="J180" s="60"/>
      <c r="K180" s="61"/>
      <c r="L180" s="92"/>
      <c r="M180" s="63"/>
      <c r="N180" s="93"/>
      <c r="O180" s="65"/>
      <c r="P180" s="55"/>
      <c r="Q180" s="56"/>
      <c r="R180" s="66"/>
      <c r="S180" s="58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>
      <c r="A181" s="91"/>
      <c r="B181" s="53"/>
      <c r="C181" s="54"/>
      <c r="D181" s="55"/>
      <c r="E181" s="56"/>
      <c r="F181" s="57"/>
      <c r="G181" s="58"/>
      <c r="H181" s="52"/>
      <c r="I181" s="59"/>
      <c r="J181" s="60"/>
      <c r="K181" s="61"/>
      <c r="L181" s="92"/>
      <c r="M181" s="63"/>
      <c r="N181" s="93"/>
      <c r="O181" s="65"/>
      <c r="P181" s="55"/>
      <c r="Q181" s="56"/>
      <c r="R181" s="66"/>
      <c r="S181" s="58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>
      <c r="A182" s="91"/>
      <c r="B182" s="53"/>
      <c r="C182" s="54"/>
      <c r="D182" s="55"/>
      <c r="E182" s="56"/>
      <c r="F182" s="57"/>
      <c r="G182" s="58"/>
      <c r="H182" s="52"/>
      <c r="I182" s="59"/>
      <c r="J182" s="60"/>
      <c r="K182" s="61"/>
      <c r="L182" s="92"/>
      <c r="M182" s="63"/>
      <c r="N182" s="93"/>
      <c r="O182" s="65"/>
      <c r="P182" s="55"/>
      <c r="Q182" s="56"/>
      <c r="R182" s="66"/>
      <c r="S182" s="58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>
      <c r="A183" s="91"/>
      <c r="B183" s="53"/>
      <c r="C183" s="54"/>
      <c r="D183" s="55"/>
      <c r="E183" s="56"/>
      <c r="F183" s="57"/>
      <c r="G183" s="58"/>
      <c r="H183" s="52"/>
      <c r="I183" s="59"/>
      <c r="J183" s="60"/>
      <c r="K183" s="61"/>
      <c r="L183" s="92"/>
      <c r="M183" s="63"/>
      <c r="N183" s="93"/>
      <c r="O183" s="65"/>
      <c r="P183" s="55"/>
      <c r="Q183" s="56"/>
      <c r="R183" s="66"/>
      <c r="S183" s="58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>
      <c r="A184" s="91"/>
      <c r="B184" s="53"/>
      <c r="C184" s="54"/>
      <c r="D184" s="55"/>
      <c r="E184" s="56"/>
      <c r="F184" s="57"/>
      <c r="G184" s="58"/>
      <c r="H184" s="52"/>
      <c r="I184" s="59"/>
      <c r="J184" s="60"/>
      <c r="K184" s="61"/>
      <c r="L184" s="92"/>
      <c r="M184" s="63"/>
      <c r="N184" s="93"/>
      <c r="O184" s="65"/>
      <c r="P184" s="55"/>
      <c r="Q184" s="56"/>
      <c r="R184" s="66"/>
      <c r="S184" s="58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>
      <c r="A185" s="91"/>
      <c r="B185" s="53"/>
      <c r="C185" s="54"/>
      <c r="D185" s="55"/>
      <c r="E185" s="56"/>
      <c r="F185" s="57"/>
      <c r="G185" s="58"/>
      <c r="H185" s="52"/>
      <c r="I185" s="59"/>
      <c r="J185" s="60"/>
      <c r="K185" s="61"/>
      <c r="L185" s="92"/>
      <c r="M185" s="63"/>
      <c r="N185" s="93"/>
      <c r="O185" s="65"/>
      <c r="P185" s="55"/>
      <c r="Q185" s="56"/>
      <c r="R185" s="66"/>
      <c r="S185" s="58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>
      <c r="A186" s="91"/>
      <c r="B186" s="53"/>
      <c r="C186" s="54"/>
      <c r="D186" s="55"/>
      <c r="E186" s="56"/>
      <c r="F186" s="57"/>
      <c r="G186" s="58"/>
      <c r="H186" s="52"/>
      <c r="I186" s="59"/>
      <c r="J186" s="60"/>
      <c r="K186" s="61"/>
      <c r="L186" s="92"/>
      <c r="M186" s="63"/>
      <c r="N186" s="93"/>
      <c r="O186" s="65"/>
      <c r="P186" s="55"/>
      <c r="Q186" s="56"/>
      <c r="R186" s="66"/>
      <c r="S186" s="58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>
      <c r="A187" s="91"/>
      <c r="B187" s="53"/>
      <c r="C187" s="54"/>
      <c r="D187" s="55"/>
      <c r="E187" s="56"/>
      <c r="F187" s="57"/>
      <c r="G187" s="58"/>
      <c r="H187" s="52"/>
      <c r="I187" s="59"/>
      <c r="J187" s="60"/>
      <c r="K187" s="61"/>
      <c r="L187" s="92"/>
      <c r="M187" s="63"/>
      <c r="N187" s="93"/>
      <c r="O187" s="65"/>
      <c r="P187" s="55"/>
      <c r="Q187" s="56"/>
      <c r="R187" s="66"/>
      <c r="S187" s="58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>
      <c r="A188" s="91"/>
      <c r="B188" s="53"/>
      <c r="C188" s="54"/>
      <c r="D188" s="55"/>
      <c r="E188" s="56"/>
      <c r="F188" s="57"/>
      <c r="G188" s="58"/>
      <c r="H188" s="52"/>
      <c r="I188" s="59"/>
      <c r="J188" s="60"/>
      <c r="K188" s="61"/>
      <c r="L188" s="92"/>
      <c r="M188" s="63"/>
      <c r="N188" s="93"/>
      <c r="O188" s="65"/>
      <c r="P188" s="55"/>
      <c r="Q188" s="56"/>
      <c r="R188" s="66"/>
      <c r="S188" s="58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>
      <c r="A189" s="91"/>
      <c r="B189" s="53"/>
      <c r="C189" s="54"/>
      <c r="D189" s="55"/>
      <c r="E189" s="56"/>
      <c r="F189" s="57"/>
      <c r="G189" s="58"/>
      <c r="H189" s="52"/>
      <c r="I189" s="59"/>
      <c r="J189" s="60"/>
      <c r="K189" s="61"/>
      <c r="L189" s="92"/>
      <c r="M189" s="63"/>
      <c r="N189" s="93"/>
      <c r="O189" s="65"/>
      <c r="P189" s="55"/>
      <c r="Q189" s="56"/>
      <c r="R189" s="66"/>
      <c r="S189" s="58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>
      <c r="A190" s="91"/>
      <c r="B190" s="53"/>
      <c r="C190" s="54"/>
      <c r="D190" s="55"/>
      <c r="E190" s="56"/>
      <c r="F190" s="57"/>
      <c r="G190" s="58"/>
      <c r="H190" s="52"/>
      <c r="I190" s="59"/>
      <c r="J190" s="60"/>
      <c r="K190" s="61"/>
      <c r="L190" s="92"/>
      <c r="M190" s="63"/>
      <c r="N190" s="93"/>
      <c r="O190" s="65"/>
      <c r="P190" s="55"/>
      <c r="Q190" s="56"/>
      <c r="R190" s="66"/>
      <c r="S190" s="58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>
      <c r="A191" s="91"/>
      <c r="B191" s="53"/>
      <c r="C191" s="54"/>
      <c r="D191" s="55"/>
      <c r="E191" s="56"/>
      <c r="F191" s="57"/>
      <c r="G191" s="58"/>
      <c r="H191" s="52"/>
      <c r="I191" s="59"/>
      <c r="J191" s="60"/>
      <c r="K191" s="61"/>
      <c r="L191" s="92"/>
      <c r="M191" s="63"/>
      <c r="N191" s="93"/>
      <c r="O191" s="65"/>
      <c r="P191" s="55"/>
      <c r="Q191" s="56"/>
      <c r="R191" s="66"/>
      <c r="S191" s="58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>
      <c r="A192" s="91"/>
      <c r="B192" s="53"/>
      <c r="C192" s="54"/>
      <c r="D192" s="55"/>
      <c r="E192" s="56"/>
      <c r="F192" s="57"/>
      <c r="G192" s="58"/>
      <c r="H192" s="52"/>
      <c r="I192" s="59"/>
      <c r="J192" s="60"/>
      <c r="K192" s="61"/>
      <c r="L192" s="92"/>
      <c r="M192" s="63"/>
      <c r="N192" s="93"/>
      <c r="O192" s="65"/>
      <c r="P192" s="55"/>
      <c r="Q192" s="56"/>
      <c r="R192" s="66"/>
      <c r="S192" s="58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>
      <c r="A193" s="91"/>
      <c r="B193" s="53"/>
      <c r="C193" s="54"/>
      <c r="D193" s="55"/>
      <c r="E193" s="56"/>
      <c r="F193" s="57"/>
      <c r="G193" s="58"/>
      <c r="H193" s="52"/>
      <c r="I193" s="59"/>
      <c r="J193" s="60"/>
      <c r="K193" s="61"/>
      <c r="L193" s="92"/>
      <c r="M193" s="63"/>
      <c r="N193" s="93"/>
      <c r="O193" s="65"/>
      <c r="P193" s="55"/>
      <c r="Q193" s="56"/>
      <c r="R193" s="66"/>
      <c r="S193" s="58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>
      <c r="A194" s="91"/>
      <c r="B194" s="53"/>
      <c r="C194" s="54"/>
      <c r="D194" s="55"/>
      <c r="E194" s="56"/>
      <c r="F194" s="57"/>
      <c r="G194" s="58"/>
      <c r="H194" s="52"/>
      <c r="I194" s="59"/>
      <c r="J194" s="60"/>
      <c r="K194" s="61"/>
      <c r="L194" s="92"/>
      <c r="M194" s="63"/>
      <c r="N194" s="93"/>
      <c r="O194" s="65"/>
      <c r="P194" s="55"/>
      <c r="Q194" s="56"/>
      <c r="R194" s="66"/>
      <c r="S194" s="58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>
      <c r="A195" s="91"/>
      <c r="B195" s="53"/>
      <c r="C195" s="54"/>
      <c r="D195" s="55"/>
      <c r="E195" s="56"/>
      <c r="F195" s="57"/>
      <c r="G195" s="58"/>
      <c r="H195" s="52"/>
      <c r="I195" s="59"/>
      <c r="J195" s="60"/>
      <c r="K195" s="61"/>
      <c r="L195" s="92"/>
      <c r="M195" s="63"/>
      <c r="N195" s="93"/>
      <c r="O195" s="65"/>
      <c r="P195" s="55"/>
      <c r="Q195" s="56"/>
      <c r="R195" s="66"/>
      <c r="S195" s="58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>
      <c r="A196" s="91"/>
      <c r="B196" s="53"/>
      <c r="C196" s="54"/>
      <c r="D196" s="55"/>
      <c r="E196" s="56"/>
      <c r="F196" s="57"/>
      <c r="G196" s="58"/>
      <c r="H196" s="52"/>
      <c r="I196" s="59"/>
      <c r="J196" s="60"/>
      <c r="K196" s="61"/>
      <c r="L196" s="92"/>
      <c r="M196" s="63"/>
      <c r="N196" s="93"/>
      <c r="O196" s="65"/>
      <c r="P196" s="55"/>
      <c r="Q196" s="56"/>
      <c r="R196" s="66"/>
      <c r="S196" s="58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>
      <c r="A197" s="91"/>
      <c r="B197" s="53"/>
      <c r="C197" s="54"/>
      <c r="D197" s="55"/>
      <c r="E197" s="56"/>
      <c r="F197" s="57"/>
      <c r="G197" s="58"/>
      <c r="H197" s="52"/>
      <c r="I197" s="59"/>
      <c r="J197" s="60"/>
      <c r="K197" s="61"/>
      <c r="L197" s="92"/>
      <c r="M197" s="63"/>
      <c r="N197" s="93"/>
      <c r="O197" s="65"/>
      <c r="P197" s="55"/>
      <c r="Q197" s="56"/>
      <c r="R197" s="66"/>
      <c r="S197" s="58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>
      <c r="A198" s="91"/>
      <c r="B198" s="53"/>
      <c r="C198" s="54"/>
      <c r="D198" s="55"/>
      <c r="E198" s="56"/>
      <c r="F198" s="57"/>
      <c r="G198" s="58"/>
      <c r="H198" s="52"/>
      <c r="I198" s="59"/>
      <c r="J198" s="60"/>
      <c r="K198" s="61"/>
      <c r="L198" s="92"/>
      <c r="M198" s="63"/>
      <c r="N198" s="93"/>
      <c r="O198" s="65"/>
      <c r="P198" s="55"/>
      <c r="Q198" s="56"/>
      <c r="R198" s="66"/>
      <c r="S198" s="58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>
      <c r="A199" s="91"/>
      <c r="B199" s="53"/>
      <c r="C199" s="54"/>
      <c r="D199" s="55"/>
      <c r="E199" s="56"/>
      <c r="F199" s="57"/>
      <c r="G199" s="58"/>
      <c r="H199" s="52"/>
      <c r="I199" s="59"/>
      <c r="J199" s="60"/>
      <c r="K199" s="61"/>
      <c r="L199" s="92"/>
      <c r="M199" s="63"/>
      <c r="N199" s="93"/>
      <c r="O199" s="65"/>
      <c r="P199" s="55"/>
      <c r="Q199" s="56"/>
      <c r="R199" s="66"/>
      <c r="S199" s="58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>
      <c r="A200" s="91"/>
      <c r="B200" s="53"/>
      <c r="C200" s="54"/>
      <c r="D200" s="55"/>
      <c r="E200" s="56"/>
      <c r="F200" s="57"/>
      <c r="G200" s="58"/>
      <c r="H200" s="52"/>
      <c r="I200" s="59"/>
      <c r="J200" s="60"/>
      <c r="K200" s="61"/>
      <c r="L200" s="92"/>
      <c r="M200" s="63"/>
      <c r="N200" s="93"/>
      <c r="O200" s="65"/>
      <c r="P200" s="55"/>
      <c r="Q200" s="56"/>
      <c r="R200" s="66"/>
      <c r="S200" s="58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>
      <c r="A201" s="91"/>
      <c r="B201" s="53"/>
      <c r="C201" s="54"/>
      <c r="D201" s="55"/>
      <c r="E201" s="56"/>
      <c r="F201" s="57"/>
      <c r="G201" s="58"/>
      <c r="H201" s="52"/>
      <c r="I201" s="59"/>
      <c r="J201" s="60"/>
      <c r="K201" s="61"/>
      <c r="L201" s="92"/>
      <c r="M201" s="63"/>
      <c r="N201" s="93"/>
      <c r="O201" s="65"/>
      <c r="P201" s="55"/>
      <c r="Q201" s="56"/>
      <c r="R201" s="66"/>
      <c r="S201" s="58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>
      <c r="A202" s="91"/>
      <c r="B202" s="53"/>
      <c r="C202" s="54"/>
      <c r="D202" s="55"/>
      <c r="E202" s="56"/>
      <c r="F202" s="57"/>
      <c r="G202" s="58"/>
      <c r="H202" s="52"/>
      <c r="I202" s="59"/>
      <c r="J202" s="60"/>
      <c r="K202" s="61"/>
      <c r="L202" s="92"/>
      <c r="M202" s="63"/>
      <c r="N202" s="93"/>
      <c r="O202" s="65"/>
      <c r="P202" s="55"/>
      <c r="Q202" s="56"/>
      <c r="R202" s="66"/>
      <c r="S202" s="58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>
      <c r="A203" s="91"/>
      <c r="B203" s="53"/>
      <c r="C203" s="54"/>
      <c r="D203" s="55"/>
      <c r="E203" s="56"/>
      <c r="F203" s="57"/>
      <c r="G203" s="58"/>
      <c r="H203" s="52"/>
      <c r="I203" s="59"/>
      <c r="J203" s="60"/>
      <c r="K203" s="61"/>
      <c r="L203" s="92"/>
      <c r="M203" s="63"/>
      <c r="N203" s="93"/>
      <c r="O203" s="65"/>
      <c r="P203" s="55"/>
      <c r="Q203" s="56"/>
      <c r="R203" s="66"/>
      <c r="S203" s="58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>
      <c r="A204" s="91"/>
      <c r="B204" s="53"/>
      <c r="C204" s="54"/>
      <c r="D204" s="55"/>
      <c r="E204" s="56"/>
      <c r="F204" s="57"/>
      <c r="G204" s="58"/>
      <c r="H204" s="52"/>
      <c r="I204" s="59"/>
      <c r="J204" s="60"/>
      <c r="K204" s="61"/>
      <c r="L204" s="92"/>
      <c r="M204" s="63"/>
      <c r="N204" s="93"/>
      <c r="O204" s="65"/>
      <c r="P204" s="55"/>
      <c r="Q204" s="56"/>
      <c r="R204" s="66"/>
      <c r="S204" s="58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>
      <c r="A205" s="91"/>
      <c r="B205" s="53"/>
      <c r="C205" s="54"/>
      <c r="D205" s="55"/>
      <c r="E205" s="56"/>
      <c r="F205" s="57"/>
      <c r="G205" s="58"/>
      <c r="H205" s="52"/>
      <c r="I205" s="59"/>
      <c r="J205" s="60"/>
      <c r="K205" s="61"/>
      <c r="L205" s="92"/>
      <c r="M205" s="63"/>
      <c r="N205" s="93"/>
      <c r="O205" s="65"/>
      <c r="P205" s="55"/>
      <c r="Q205" s="56"/>
      <c r="R205" s="66"/>
      <c r="S205" s="58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>
      <c r="A206" s="91"/>
      <c r="B206" s="53"/>
      <c r="C206" s="54"/>
      <c r="D206" s="55"/>
      <c r="E206" s="56"/>
      <c r="F206" s="57"/>
      <c r="G206" s="58"/>
      <c r="H206" s="52"/>
      <c r="I206" s="59"/>
      <c r="J206" s="60"/>
      <c r="K206" s="61"/>
      <c r="L206" s="92"/>
      <c r="M206" s="63"/>
      <c r="N206" s="93"/>
      <c r="O206" s="65"/>
      <c r="P206" s="55"/>
      <c r="Q206" s="56"/>
      <c r="R206" s="66"/>
      <c r="S206" s="58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>
      <c r="A207" s="91"/>
      <c r="B207" s="53"/>
      <c r="C207" s="54"/>
      <c r="D207" s="55"/>
      <c r="E207" s="56"/>
      <c r="F207" s="57"/>
      <c r="G207" s="58"/>
      <c r="H207" s="52"/>
      <c r="I207" s="59"/>
      <c r="J207" s="60"/>
      <c r="K207" s="61"/>
      <c r="L207" s="92"/>
      <c r="M207" s="63"/>
      <c r="N207" s="93"/>
      <c r="O207" s="65"/>
      <c r="P207" s="55"/>
      <c r="Q207" s="56"/>
      <c r="R207" s="66"/>
      <c r="S207" s="58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>
      <c r="A208" s="91"/>
      <c r="B208" s="53"/>
      <c r="C208" s="54"/>
      <c r="D208" s="55"/>
      <c r="E208" s="56"/>
      <c r="F208" s="57"/>
      <c r="G208" s="58"/>
      <c r="H208" s="52"/>
      <c r="I208" s="59"/>
      <c r="J208" s="60"/>
      <c r="K208" s="61"/>
      <c r="L208" s="92"/>
      <c r="M208" s="63"/>
      <c r="N208" s="93"/>
      <c r="O208" s="65"/>
      <c r="P208" s="55"/>
      <c r="Q208" s="56"/>
      <c r="R208" s="66"/>
      <c r="S208" s="58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>
      <c r="A209" s="91"/>
      <c r="B209" s="53"/>
      <c r="C209" s="54"/>
      <c r="D209" s="55"/>
      <c r="E209" s="56"/>
      <c r="F209" s="57"/>
      <c r="G209" s="58"/>
      <c r="H209" s="52"/>
      <c r="I209" s="59"/>
      <c r="J209" s="60"/>
      <c r="K209" s="61"/>
      <c r="L209" s="92"/>
      <c r="M209" s="63"/>
      <c r="N209" s="93"/>
      <c r="O209" s="65"/>
      <c r="P209" s="55"/>
      <c r="Q209" s="56"/>
      <c r="R209" s="66"/>
      <c r="S209" s="58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>
      <c r="A210" s="91"/>
      <c r="B210" s="53"/>
      <c r="C210" s="54"/>
      <c r="D210" s="55"/>
      <c r="E210" s="56"/>
      <c r="F210" s="57"/>
      <c r="G210" s="58"/>
      <c r="H210" s="52"/>
      <c r="I210" s="59"/>
      <c r="J210" s="60"/>
      <c r="K210" s="61"/>
      <c r="L210" s="92"/>
      <c r="M210" s="63"/>
      <c r="N210" s="93"/>
      <c r="O210" s="65"/>
      <c r="P210" s="55"/>
      <c r="Q210" s="56"/>
      <c r="R210" s="66"/>
      <c r="S210" s="58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>
      <c r="A211" s="91"/>
      <c r="B211" s="53"/>
      <c r="C211" s="54"/>
      <c r="D211" s="55"/>
      <c r="E211" s="56"/>
      <c r="F211" s="57"/>
      <c r="G211" s="58"/>
      <c r="H211" s="52"/>
      <c r="I211" s="59"/>
      <c r="J211" s="60"/>
      <c r="K211" s="61"/>
      <c r="L211" s="92"/>
      <c r="M211" s="63"/>
      <c r="N211" s="93"/>
      <c r="O211" s="65"/>
      <c r="P211" s="55"/>
      <c r="Q211" s="56"/>
      <c r="R211" s="66"/>
      <c r="S211" s="58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>
      <c r="A212" s="91"/>
      <c r="B212" s="53"/>
      <c r="C212" s="54"/>
      <c r="D212" s="55"/>
      <c r="E212" s="56"/>
      <c r="F212" s="57"/>
      <c r="G212" s="58"/>
      <c r="H212" s="52"/>
      <c r="I212" s="59"/>
      <c r="J212" s="60"/>
      <c r="K212" s="61"/>
      <c r="L212" s="92"/>
      <c r="M212" s="63"/>
      <c r="N212" s="93"/>
      <c r="O212" s="65"/>
      <c r="P212" s="55"/>
      <c r="Q212" s="56"/>
      <c r="R212" s="66"/>
      <c r="S212" s="58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>
      <c r="A213" s="91"/>
      <c r="B213" s="53"/>
      <c r="C213" s="54"/>
      <c r="D213" s="55"/>
      <c r="E213" s="56"/>
      <c r="F213" s="57"/>
      <c r="G213" s="58"/>
      <c r="H213" s="52"/>
      <c r="I213" s="59"/>
      <c r="J213" s="60"/>
      <c r="K213" s="61"/>
      <c r="L213" s="92"/>
      <c r="M213" s="63"/>
      <c r="N213" s="93"/>
      <c r="O213" s="65"/>
      <c r="P213" s="55"/>
      <c r="Q213" s="56"/>
      <c r="R213" s="66"/>
      <c r="S213" s="58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>
      <c r="A214" s="91"/>
      <c r="B214" s="53"/>
      <c r="C214" s="54"/>
      <c r="D214" s="55"/>
      <c r="E214" s="56"/>
      <c r="F214" s="57"/>
      <c r="G214" s="58"/>
      <c r="H214" s="52"/>
      <c r="I214" s="59"/>
      <c r="J214" s="60"/>
      <c r="K214" s="61"/>
      <c r="L214" s="92"/>
      <c r="M214" s="63"/>
      <c r="N214" s="93"/>
      <c r="O214" s="65"/>
      <c r="P214" s="55"/>
      <c r="Q214" s="56"/>
      <c r="R214" s="66"/>
      <c r="S214" s="58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>
      <c r="A215" s="91"/>
      <c r="B215" s="53"/>
      <c r="C215" s="54"/>
      <c r="D215" s="55"/>
      <c r="E215" s="56"/>
      <c r="F215" s="57"/>
      <c r="G215" s="58"/>
      <c r="H215" s="52"/>
      <c r="I215" s="59"/>
      <c r="J215" s="60"/>
      <c r="K215" s="61"/>
      <c r="L215" s="92"/>
      <c r="M215" s="63"/>
      <c r="N215" s="93"/>
      <c r="O215" s="65"/>
      <c r="P215" s="55"/>
      <c r="Q215" s="56"/>
      <c r="R215" s="66"/>
      <c r="S215" s="58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>
      <c r="A216" s="91"/>
      <c r="B216" s="53"/>
      <c r="C216" s="54"/>
      <c r="D216" s="55"/>
      <c r="E216" s="56"/>
      <c r="F216" s="57"/>
      <c r="G216" s="58"/>
      <c r="H216" s="52"/>
      <c r="I216" s="59"/>
      <c r="J216" s="60"/>
      <c r="K216" s="61"/>
      <c r="L216" s="92"/>
      <c r="M216" s="63"/>
      <c r="N216" s="93"/>
      <c r="O216" s="65"/>
      <c r="P216" s="55"/>
      <c r="Q216" s="56"/>
      <c r="R216" s="66"/>
      <c r="S216" s="58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>
      <c r="A217" s="91"/>
      <c r="B217" s="53"/>
      <c r="C217" s="54"/>
      <c r="D217" s="55"/>
      <c r="E217" s="56"/>
      <c r="F217" s="57"/>
      <c r="G217" s="58"/>
      <c r="H217" s="52"/>
      <c r="I217" s="59"/>
      <c r="J217" s="60"/>
      <c r="K217" s="61"/>
      <c r="L217" s="92"/>
      <c r="M217" s="63"/>
      <c r="N217" s="93"/>
      <c r="O217" s="65"/>
      <c r="P217" s="55"/>
      <c r="Q217" s="56"/>
      <c r="R217" s="66"/>
      <c r="S217" s="58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>
      <c r="A218" s="91"/>
      <c r="B218" s="53"/>
      <c r="C218" s="54"/>
      <c r="D218" s="55"/>
      <c r="E218" s="56"/>
      <c r="F218" s="57"/>
      <c r="G218" s="58"/>
      <c r="H218" s="52"/>
      <c r="I218" s="59"/>
      <c r="J218" s="60"/>
      <c r="K218" s="61"/>
      <c r="L218" s="92"/>
      <c r="M218" s="63"/>
      <c r="N218" s="93"/>
      <c r="O218" s="65"/>
      <c r="P218" s="55"/>
      <c r="Q218" s="56"/>
      <c r="R218" s="66"/>
      <c r="S218" s="58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>
      <c r="A219" s="91"/>
      <c r="B219" s="53"/>
      <c r="C219" s="54"/>
      <c r="D219" s="55"/>
      <c r="E219" s="56"/>
      <c r="F219" s="57"/>
      <c r="G219" s="58"/>
      <c r="H219" s="52"/>
      <c r="I219" s="59"/>
      <c r="J219" s="60"/>
      <c r="K219" s="61"/>
      <c r="L219" s="92"/>
      <c r="M219" s="63"/>
      <c r="N219" s="93"/>
      <c r="O219" s="65"/>
      <c r="P219" s="55"/>
      <c r="Q219" s="56"/>
      <c r="R219" s="66"/>
      <c r="S219" s="58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>
      <c r="A220" s="91"/>
      <c r="B220" s="53"/>
      <c r="C220" s="54"/>
      <c r="D220" s="55"/>
      <c r="E220" s="56"/>
      <c r="F220" s="57"/>
      <c r="G220" s="58"/>
      <c r="H220" s="52"/>
      <c r="I220" s="59"/>
      <c r="J220" s="60"/>
      <c r="K220" s="61"/>
      <c r="L220" s="92"/>
      <c r="M220" s="63"/>
      <c r="N220" s="93"/>
      <c r="O220" s="65"/>
      <c r="P220" s="55"/>
      <c r="Q220" s="56"/>
      <c r="R220" s="66"/>
      <c r="S220" s="58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>
      <c r="A221" s="91"/>
      <c r="B221" s="53"/>
      <c r="C221" s="54"/>
      <c r="D221" s="55"/>
      <c r="E221" s="56"/>
      <c r="F221" s="57"/>
      <c r="G221" s="58"/>
      <c r="H221" s="52"/>
      <c r="I221" s="59"/>
      <c r="J221" s="60"/>
      <c r="K221" s="61"/>
      <c r="L221" s="92"/>
      <c r="M221" s="63"/>
      <c r="N221" s="93"/>
      <c r="O221" s="65"/>
      <c r="P221" s="55"/>
      <c r="Q221" s="56"/>
      <c r="R221" s="66"/>
      <c r="S221" s="58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>
      <c r="A222" s="91"/>
      <c r="B222" s="53"/>
      <c r="C222" s="54"/>
      <c r="D222" s="55"/>
      <c r="E222" s="56"/>
      <c r="F222" s="57"/>
      <c r="G222" s="58"/>
      <c r="H222" s="52"/>
      <c r="I222" s="59"/>
      <c r="J222" s="60"/>
      <c r="K222" s="61"/>
      <c r="L222" s="92"/>
      <c r="M222" s="63"/>
      <c r="N222" s="93"/>
      <c r="O222" s="65"/>
      <c r="P222" s="55"/>
      <c r="Q222" s="56"/>
      <c r="R222" s="66"/>
      <c r="S222" s="58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>
      <c r="A223" s="91"/>
      <c r="B223" s="53"/>
      <c r="C223" s="54"/>
      <c r="D223" s="55"/>
      <c r="E223" s="56"/>
      <c r="F223" s="57"/>
      <c r="G223" s="58"/>
      <c r="H223" s="52"/>
      <c r="I223" s="59"/>
      <c r="J223" s="60"/>
      <c r="K223" s="61"/>
      <c r="L223" s="92"/>
      <c r="M223" s="63"/>
      <c r="N223" s="93"/>
      <c r="O223" s="65"/>
      <c r="P223" s="55"/>
      <c r="Q223" s="56"/>
      <c r="R223" s="66"/>
      <c r="S223" s="58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>
      <c r="A224" s="91"/>
      <c r="B224" s="53"/>
      <c r="C224" s="54"/>
      <c r="D224" s="55"/>
      <c r="E224" s="56"/>
      <c r="F224" s="57"/>
      <c r="G224" s="58"/>
      <c r="H224" s="52"/>
      <c r="I224" s="59"/>
      <c r="J224" s="60"/>
      <c r="K224" s="61"/>
      <c r="L224" s="92"/>
      <c r="M224" s="63"/>
      <c r="N224" s="93"/>
      <c r="O224" s="65"/>
      <c r="P224" s="55"/>
      <c r="Q224" s="56"/>
      <c r="R224" s="66"/>
      <c r="S224" s="58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>
      <c r="A225" s="91"/>
      <c r="B225" s="53"/>
      <c r="C225" s="54"/>
      <c r="D225" s="55"/>
      <c r="E225" s="56"/>
      <c r="F225" s="57"/>
      <c r="G225" s="58"/>
      <c r="H225" s="52"/>
      <c r="I225" s="59"/>
      <c r="J225" s="60"/>
      <c r="K225" s="61"/>
      <c r="L225" s="92"/>
      <c r="M225" s="63"/>
      <c r="N225" s="93"/>
      <c r="O225" s="65"/>
      <c r="P225" s="55"/>
      <c r="Q225" s="56"/>
      <c r="R225" s="66"/>
      <c r="S225" s="58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>
      <c r="A226" s="91"/>
      <c r="B226" s="53"/>
      <c r="C226" s="54"/>
      <c r="D226" s="55"/>
      <c r="E226" s="56"/>
      <c r="F226" s="57"/>
      <c r="G226" s="58"/>
      <c r="H226" s="52"/>
      <c r="I226" s="59"/>
      <c r="J226" s="60"/>
      <c r="K226" s="61"/>
      <c r="L226" s="92"/>
      <c r="M226" s="63"/>
      <c r="N226" s="93"/>
      <c r="O226" s="65"/>
      <c r="P226" s="55"/>
      <c r="Q226" s="56"/>
      <c r="R226" s="66"/>
      <c r="S226" s="58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>
      <c r="A227" s="91"/>
      <c r="B227" s="53"/>
      <c r="C227" s="54"/>
      <c r="D227" s="55"/>
      <c r="E227" s="56"/>
      <c r="F227" s="57"/>
      <c r="G227" s="58"/>
      <c r="H227" s="52"/>
      <c r="I227" s="59"/>
      <c r="J227" s="60"/>
      <c r="K227" s="61"/>
      <c r="L227" s="92"/>
      <c r="M227" s="63"/>
      <c r="N227" s="93"/>
      <c r="O227" s="65"/>
      <c r="P227" s="55"/>
      <c r="Q227" s="56"/>
      <c r="R227" s="66"/>
      <c r="S227" s="58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>
      <c r="A228" s="91"/>
      <c r="B228" s="53"/>
      <c r="C228" s="54"/>
      <c r="D228" s="55"/>
      <c r="E228" s="56"/>
      <c r="F228" s="57"/>
      <c r="G228" s="58"/>
      <c r="H228" s="52"/>
      <c r="I228" s="59"/>
      <c r="J228" s="60"/>
      <c r="K228" s="61"/>
      <c r="L228" s="92"/>
      <c r="M228" s="63"/>
      <c r="N228" s="93"/>
      <c r="O228" s="65"/>
      <c r="P228" s="55"/>
      <c r="Q228" s="56"/>
      <c r="R228" s="66"/>
      <c r="S228" s="58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>
      <c r="A229" s="91"/>
      <c r="B229" s="53"/>
      <c r="C229" s="54"/>
      <c r="D229" s="55"/>
      <c r="E229" s="56"/>
      <c r="F229" s="57"/>
      <c r="G229" s="58"/>
      <c r="H229" s="52"/>
      <c r="I229" s="59"/>
      <c r="J229" s="60"/>
      <c r="K229" s="61"/>
      <c r="L229" s="92"/>
      <c r="M229" s="63"/>
      <c r="N229" s="93"/>
      <c r="O229" s="65"/>
      <c r="P229" s="55"/>
      <c r="Q229" s="56"/>
      <c r="R229" s="66"/>
      <c r="S229" s="58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>
      <c r="A230" s="91"/>
      <c r="B230" s="53"/>
      <c r="C230" s="54"/>
      <c r="D230" s="55"/>
      <c r="E230" s="56"/>
      <c r="F230" s="57"/>
      <c r="G230" s="58"/>
      <c r="H230" s="52"/>
      <c r="I230" s="59"/>
      <c r="J230" s="60"/>
      <c r="K230" s="61"/>
      <c r="L230" s="92"/>
      <c r="M230" s="63"/>
      <c r="N230" s="93"/>
      <c r="O230" s="65"/>
      <c r="P230" s="55"/>
      <c r="Q230" s="56"/>
      <c r="R230" s="66"/>
      <c r="S230" s="58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>
      <c r="A231" s="91"/>
      <c r="B231" s="53"/>
      <c r="C231" s="54"/>
      <c r="D231" s="55"/>
      <c r="E231" s="56"/>
      <c r="F231" s="57"/>
      <c r="G231" s="58"/>
      <c r="H231" s="52"/>
      <c r="I231" s="59"/>
      <c r="J231" s="60"/>
      <c r="K231" s="61"/>
      <c r="L231" s="92"/>
      <c r="M231" s="63"/>
      <c r="N231" s="93"/>
      <c r="O231" s="65"/>
      <c r="P231" s="55"/>
      <c r="Q231" s="56"/>
      <c r="R231" s="66"/>
      <c r="S231" s="58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>
      <c r="A232" s="91"/>
      <c r="B232" s="53"/>
      <c r="C232" s="54"/>
      <c r="D232" s="55"/>
      <c r="E232" s="56"/>
      <c r="F232" s="57"/>
      <c r="G232" s="58"/>
      <c r="H232" s="52"/>
      <c r="I232" s="59"/>
      <c r="J232" s="60"/>
      <c r="K232" s="61"/>
      <c r="L232" s="92"/>
      <c r="M232" s="63"/>
      <c r="N232" s="93"/>
      <c r="O232" s="65"/>
      <c r="P232" s="55"/>
      <c r="Q232" s="56"/>
      <c r="R232" s="66"/>
      <c r="S232" s="58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>
      <c r="A233" s="91"/>
      <c r="B233" s="53"/>
      <c r="C233" s="54"/>
      <c r="D233" s="55"/>
      <c r="E233" s="56"/>
      <c r="F233" s="57"/>
      <c r="G233" s="58"/>
      <c r="H233" s="52"/>
      <c r="I233" s="59"/>
      <c r="J233" s="60"/>
      <c r="K233" s="61"/>
      <c r="L233" s="92"/>
      <c r="M233" s="63"/>
      <c r="N233" s="93"/>
      <c r="O233" s="65"/>
      <c r="P233" s="55"/>
      <c r="Q233" s="56"/>
      <c r="R233" s="66"/>
      <c r="S233" s="58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>
      <c r="A234" s="91"/>
      <c r="B234" s="53"/>
      <c r="C234" s="54"/>
      <c r="D234" s="55"/>
      <c r="E234" s="56"/>
      <c r="F234" s="57"/>
      <c r="G234" s="58"/>
      <c r="H234" s="52"/>
      <c r="I234" s="59"/>
      <c r="J234" s="60"/>
      <c r="K234" s="61"/>
      <c r="L234" s="92"/>
      <c r="M234" s="63"/>
      <c r="N234" s="93"/>
      <c r="O234" s="65"/>
      <c r="P234" s="55"/>
      <c r="Q234" s="56"/>
      <c r="R234" s="66"/>
      <c r="S234" s="58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>
      <c r="A235" s="91"/>
      <c r="B235" s="53"/>
      <c r="C235" s="54"/>
      <c r="D235" s="55"/>
      <c r="E235" s="56"/>
      <c r="F235" s="57"/>
      <c r="G235" s="58"/>
      <c r="H235" s="52"/>
      <c r="I235" s="59"/>
      <c r="J235" s="60"/>
      <c r="K235" s="61"/>
      <c r="L235" s="92"/>
      <c r="M235" s="63"/>
      <c r="N235" s="93"/>
      <c r="O235" s="65"/>
      <c r="P235" s="55"/>
      <c r="Q235" s="56"/>
      <c r="R235" s="66"/>
      <c r="S235" s="58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>
      <c r="A236" s="91"/>
      <c r="B236" s="53"/>
      <c r="C236" s="54"/>
      <c r="D236" s="55"/>
      <c r="E236" s="56"/>
      <c r="F236" s="57"/>
      <c r="G236" s="58"/>
      <c r="H236" s="52"/>
      <c r="I236" s="59"/>
      <c r="J236" s="60"/>
      <c r="K236" s="61"/>
      <c r="L236" s="92"/>
      <c r="M236" s="63"/>
      <c r="N236" s="93"/>
      <c r="O236" s="65"/>
      <c r="P236" s="55"/>
      <c r="Q236" s="56"/>
      <c r="R236" s="66"/>
      <c r="S236" s="58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>
      <c r="A237" s="91"/>
      <c r="B237" s="53"/>
      <c r="C237" s="54"/>
      <c r="D237" s="55"/>
      <c r="E237" s="56"/>
      <c r="F237" s="57"/>
      <c r="G237" s="58"/>
      <c r="H237" s="52"/>
      <c r="I237" s="59"/>
      <c r="J237" s="60"/>
      <c r="K237" s="61"/>
      <c r="L237" s="92"/>
      <c r="M237" s="63"/>
      <c r="N237" s="93"/>
      <c r="O237" s="65"/>
      <c r="P237" s="55"/>
      <c r="Q237" s="56"/>
      <c r="R237" s="66"/>
      <c r="S237" s="58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>
      <c r="A238" s="91"/>
      <c r="B238" s="53"/>
      <c r="C238" s="54"/>
      <c r="D238" s="55"/>
      <c r="E238" s="56"/>
      <c r="F238" s="57"/>
      <c r="G238" s="58"/>
      <c r="H238" s="52"/>
      <c r="I238" s="59"/>
      <c r="J238" s="60"/>
      <c r="K238" s="61"/>
      <c r="L238" s="92"/>
      <c r="M238" s="63"/>
      <c r="N238" s="93"/>
      <c r="O238" s="65"/>
      <c r="P238" s="55"/>
      <c r="Q238" s="56"/>
      <c r="R238" s="66"/>
      <c r="S238" s="58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>
      <c r="A239" s="91"/>
      <c r="B239" s="53"/>
      <c r="C239" s="54"/>
      <c r="D239" s="55"/>
      <c r="E239" s="56"/>
      <c r="F239" s="57"/>
      <c r="G239" s="58"/>
      <c r="H239" s="52"/>
      <c r="I239" s="59"/>
      <c r="J239" s="60"/>
      <c r="K239" s="61"/>
      <c r="L239" s="92"/>
      <c r="M239" s="63"/>
      <c r="N239" s="93"/>
      <c r="O239" s="65"/>
      <c r="P239" s="55"/>
      <c r="Q239" s="56"/>
      <c r="R239" s="66"/>
      <c r="S239" s="58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>
      <c r="A240" s="91"/>
      <c r="B240" s="53"/>
      <c r="C240" s="54"/>
      <c r="D240" s="55"/>
      <c r="E240" s="56"/>
      <c r="F240" s="57"/>
      <c r="G240" s="58"/>
      <c r="H240" s="52"/>
      <c r="I240" s="59"/>
      <c r="J240" s="60"/>
      <c r="K240" s="61"/>
      <c r="L240" s="92"/>
      <c r="M240" s="63"/>
      <c r="N240" s="93"/>
      <c r="O240" s="65"/>
      <c r="P240" s="55"/>
      <c r="Q240" s="56"/>
      <c r="R240" s="66"/>
      <c r="S240" s="58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>
      <c r="A241" s="91"/>
      <c r="B241" s="53"/>
      <c r="C241" s="54"/>
      <c r="D241" s="55"/>
      <c r="E241" s="56"/>
      <c r="F241" s="57"/>
      <c r="G241" s="58"/>
      <c r="H241" s="52"/>
      <c r="I241" s="59"/>
      <c r="J241" s="60"/>
      <c r="K241" s="61"/>
      <c r="L241" s="92"/>
      <c r="M241" s="63"/>
      <c r="N241" s="93"/>
      <c r="O241" s="65"/>
      <c r="P241" s="55"/>
      <c r="Q241" s="56"/>
      <c r="R241" s="66"/>
      <c r="S241" s="58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>
      <c r="A242" s="91"/>
      <c r="B242" s="53"/>
      <c r="C242" s="54"/>
      <c r="D242" s="55"/>
      <c r="E242" s="56"/>
      <c r="F242" s="57"/>
      <c r="G242" s="58"/>
      <c r="H242" s="52"/>
      <c r="I242" s="59"/>
      <c r="J242" s="60"/>
      <c r="K242" s="61"/>
      <c r="L242" s="92"/>
      <c r="M242" s="63"/>
      <c r="N242" s="93"/>
      <c r="O242" s="65"/>
      <c r="P242" s="55"/>
      <c r="Q242" s="56"/>
      <c r="R242" s="66"/>
      <c r="S242" s="58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>
      <c r="A243" s="91"/>
      <c r="B243" s="53"/>
      <c r="C243" s="54"/>
      <c r="D243" s="55"/>
      <c r="E243" s="56"/>
      <c r="F243" s="57"/>
      <c r="G243" s="58"/>
      <c r="H243" s="52"/>
      <c r="I243" s="59"/>
      <c r="J243" s="60"/>
      <c r="K243" s="61"/>
      <c r="L243" s="92"/>
      <c r="M243" s="63"/>
      <c r="N243" s="93"/>
      <c r="O243" s="65"/>
      <c r="P243" s="55"/>
      <c r="Q243" s="56"/>
      <c r="R243" s="66"/>
      <c r="S243" s="58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>
      <c r="A244" s="91"/>
      <c r="B244" s="53"/>
      <c r="C244" s="54"/>
      <c r="D244" s="55"/>
      <c r="E244" s="56"/>
      <c r="F244" s="57"/>
      <c r="G244" s="58"/>
      <c r="H244" s="52"/>
      <c r="I244" s="59"/>
      <c r="J244" s="60"/>
      <c r="K244" s="61"/>
      <c r="L244" s="92"/>
      <c r="M244" s="63"/>
      <c r="N244" s="93"/>
      <c r="O244" s="65"/>
      <c r="P244" s="55"/>
      <c r="Q244" s="56"/>
      <c r="R244" s="66"/>
      <c r="S244" s="58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>
      <c r="A245" s="91"/>
      <c r="B245" s="53"/>
      <c r="C245" s="54"/>
      <c r="D245" s="55"/>
      <c r="E245" s="56"/>
      <c r="F245" s="57"/>
      <c r="G245" s="58"/>
      <c r="H245" s="52"/>
      <c r="I245" s="59"/>
      <c r="J245" s="60"/>
      <c r="K245" s="61"/>
      <c r="L245" s="92"/>
      <c r="M245" s="63"/>
      <c r="N245" s="93"/>
      <c r="O245" s="65"/>
      <c r="P245" s="55"/>
      <c r="Q245" s="56"/>
      <c r="R245" s="66"/>
      <c r="S245" s="58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>
      <c r="A246" s="91"/>
      <c r="B246" s="53"/>
      <c r="C246" s="54"/>
      <c r="D246" s="55"/>
      <c r="E246" s="56"/>
      <c r="F246" s="57"/>
      <c r="G246" s="58"/>
      <c r="H246" s="52"/>
      <c r="I246" s="59"/>
      <c r="J246" s="60"/>
      <c r="K246" s="61"/>
      <c r="L246" s="92"/>
      <c r="M246" s="63"/>
      <c r="N246" s="93"/>
      <c r="O246" s="65"/>
      <c r="P246" s="55"/>
      <c r="Q246" s="56"/>
      <c r="R246" s="66"/>
      <c r="S246" s="58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>
      <c r="A247" s="91"/>
      <c r="B247" s="53"/>
      <c r="C247" s="54"/>
      <c r="D247" s="55"/>
      <c r="E247" s="56"/>
      <c r="F247" s="57"/>
      <c r="G247" s="58"/>
      <c r="H247" s="52"/>
      <c r="I247" s="59"/>
      <c r="J247" s="60"/>
      <c r="K247" s="61"/>
      <c r="L247" s="92"/>
      <c r="M247" s="63"/>
      <c r="N247" s="93"/>
      <c r="O247" s="65"/>
      <c r="P247" s="55"/>
      <c r="Q247" s="56"/>
      <c r="R247" s="66"/>
      <c r="S247" s="58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>
      <c r="A248" s="91"/>
      <c r="B248" s="53"/>
      <c r="C248" s="54"/>
      <c r="D248" s="55"/>
      <c r="E248" s="56"/>
      <c r="F248" s="57"/>
      <c r="G248" s="58"/>
      <c r="H248" s="52"/>
      <c r="I248" s="59"/>
      <c r="J248" s="60"/>
      <c r="K248" s="61"/>
      <c r="L248" s="92"/>
      <c r="M248" s="63"/>
      <c r="N248" s="93"/>
      <c r="O248" s="65"/>
      <c r="P248" s="55"/>
      <c r="Q248" s="56"/>
      <c r="R248" s="66"/>
      <c r="S248" s="58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>
      <c r="A249" s="91"/>
      <c r="B249" s="53"/>
      <c r="C249" s="54"/>
      <c r="D249" s="55"/>
      <c r="E249" s="56"/>
      <c r="F249" s="57"/>
      <c r="G249" s="58"/>
      <c r="H249" s="52"/>
      <c r="I249" s="59"/>
      <c r="J249" s="60"/>
      <c r="K249" s="61"/>
      <c r="L249" s="92"/>
      <c r="M249" s="63"/>
      <c r="N249" s="93"/>
      <c r="O249" s="65"/>
      <c r="P249" s="55"/>
      <c r="Q249" s="56"/>
      <c r="R249" s="66"/>
      <c r="S249" s="58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>
      <c r="A250" s="91"/>
      <c r="B250" s="53"/>
      <c r="C250" s="54"/>
      <c r="D250" s="55"/>
      <c r="E250" s="56"/>
      <c r="F250" s="57"/>
      <c r="G250" s="58"/>
      <c r="H250" s="52"/>
      <c r="I250" s="59"/>
      <c r="J250" s="60"/>
      <c r="K250" s="61"/>
      <c r="L250" s="92"/>
      <c r="M250" s="63"/>
      <c r="N250" s="93"/>
      <c r="O250" s="65"/>
      <c r="P250" s="55"/>
      <c r="Q250" s="56"/>
      <c r="R250" s="66"/>
      <c r="S250" s="58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>
      <c r="A251" s="91"/>
      <c r="B251" s="53"/>
      <c r="C251" s="54"/>
      <c r="D251" s="55"/>
      <c r="E251" s="56"/>
      <c r="F251" s="57"/>
      <c r="G251" s="58"/>
      <c r="H251" s="52"/>
      <c r="I251" s="59"/>
      <c r="J251" s="60"/>
      <c r="K251" s="61"/>
      <c r="L251" s="92"/>
      <c r="M251" s="63"/>
      <c r="N251" s="93"/>
      <c r="O251" s="65"/>
      <c r="P251" s="55"/>
      <c r="Q251" s="56"/>
      <c r="R251" s="66"/>
      <c r="S251" s="58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>
      <c r="A252" s="91"/>
      <c r="B252" s="53"/>
      <c r="C252" s="54"/>
      <c r="D252" s="55"/>
      <c r="E252" s="56"/>
      <c r="F252" s="57"/>
      <c r="G252" s="58"/>
      <c r="H252" s="52"/>
      <c r="I252" s="59"/>
      <c r="J252" s="60"/>
      <c r="K252" s="61"/>
      <c r="L252" s="92"/>
      <c r="M252" s="63"/>
      <c r="N252" s="93"/>
      <c r="O252" s="65"/>
      <c r="P252" s="55"/>
      <c r="Q252" s="56"/>
      <c r="R252" s="66"/>
      <c r="S252" s="58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>
      <c r="A253" s="91"/>
      <c r="B253" s="53"/>
      <c r="C253" s="54"/>
      <c r="D253" s="55"/>
      <c r="E253" s="56"/>
      <c r="F253" s="57"/>
      <c r="G253" s="58"/>
      <c r="H253" s="52"/>
      <c r="I253" s="59"/>
      <c r="J253" s="60"/>
      <c r="K253" s="61"/>
      <c r="L253" s="92"/>
      <c r="M253" s="63"/>
      <c r="N253" s="93"/>
      <c r="O253" s="65"/>
      <c r="P253" s="55"/>
      <c r="Q253" s="56"/>
      <c r="R253" s="66"/>
      <c r="S253" s="58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>
      <c r="A254" s="91"/>
      <c r="B254" s="53"/>
      <c r="C254" s="54"/>
      <c r="D254" s="55"/>
      <c r="E254" s="56"/>
      <c r="F254" s="57"/>
      <c r="G254" s="58"/>
      <c r="H254" s="52"/>
      <c r="I254" s="59"/>
      <c r="J254" s="60"/>
      <c r="K254" s="61"/>
      <c r="L254" s="92"/>
      <c r="M254" s="63"/>
      <c r="N254" s="93"/>
      <c r="O254" s="65"/>
      <c r="P254" s="55"/>
      <c r="Q254" s="56"/>
      <c r="R254" s="66"/>
      <c r="S254" s="58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>
      <c r="A255" s="91"/>
      <c r="B255" s="53"/>
      <c r="C255" s="54"/>
      <c r="D255" s="55"/>
      <c r="E255" s="56"/>
      <c r="F255" s="57"/>
      <c r="G255" s="58"/>
      <c r="H255" s="52"/>
      <c r="I255" s="59"/>
      <c r="J255" s="60"/>
      <c r="K255" s="61"/>
      <c r="L255" s="92"/>
      <c r="M255" s="63"/>
      <c r="N255" s="93"/>
      <c r="O255" s="65"/>
      <c r="P255" s="55"/>
      <c r="Q255" s="56"/>
      <c r="R255" s="66"/>
      <c r="S255" s="58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>
      <c r="A256" s="91"/>
      <c r="B256" s="53"/>
      <c r="C256" s="54"/>
      <c r="D256" s="55"/>
      <c r="E256" s="56"/>
      <c r="F256" s="57"/>
      <c r="G256" s="58"/>
      <c r="H256" s="52"/>
      <c r="I256" s="59"/>
      <c r="J256" s="60"/>
      <c r="K256" s="61"/>
      <c r="L256" s="92"/>
      <c r="M256" s="63"/>
      <c r="N256" s="93"/>
      <c r="O256" s="65"/>
      <c r="P256" s="55"/>
      <c r="Q256" s="56"/>
      <c r="R256" s="66"/>
      <c r="S256" s="58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>
      <c r="A257" s="91"/>
      <c r="B257" s="53"/>
      <c r="C257" s="54"/>
      <c r="D257" s="55"/>
      <c r="E257" s="56"/>
      <c r="F257" s="57"/>
      <c r="G257" s="58"/>
      <c r="H257" s="52"/>
      <c r="I257" s="59"/>
      <c r="J257" s="60"/>
      <c r="K257" s="61"/>
      <c r="L257" s="92"/>
      <c r="M257" s="63"/>
      <c r="N257" s="93"/>
      <c r="O257" s="65"/>
      <c r="P257" s="55"/>
      <c r="Q257" s="56"/>
      <c r="R257" s="66"/>
      <c r="S257" s="58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>
      <c r="A258" s="91"/>
      <c r="B258" s="53"/>
      <c r="C258" s="54"/>
      <c r="D258" s="55"/>
      <c r="E258" s="56"/>
      <c r="F258" s="57"/>
      <c r="G258" s="58"/>
      <c r="H258" s="52"/>
      <c r="I258" s="59"/>
      <c r="J258" s="60"/>
      <c r="K258" s="61"/>
      <c r="L258" s="92"/>
      <c r="M258" s="63"/>
      <c r="N258" s="93"/>
      <c r="O258" s="65"/>
      <c r="P258" s="55"/>
      <c r="Q258" s="56"/>
      <c r="R258" s="66"/>
      <c r="S258" s="58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>
      <c r="A259" s="91"/>
      <c r="B259" s="53"/>
      <c r="C259" s="54"/>
      <c r="D259" s="55"/>
      <c r="E259" s="56"/>
      <c r="F259" s="57"/>
      <c r="G259" s="58"/>
      <c r="H259" s="52"/>
      <c r="I259" s="59"/>
      <c r="J259" s="60"/>
      <c r="K259" s="61"/>
      <c r="L259" s="92"/>
      <c r="M259" s="63"/>
      <c r="N259" s="93"/>
      <c r="O259" s="65"/>
      <c r="P259" s="55"/>
      <c r="Q259" s="56"/>
      <c r="R259" s="66"/>
      <c r="S259" s="58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>
      <c r="A260" s="91"/>
      <c r="B260" s="53"/>
      <c r="C260" s="54"/>
      <c r="D260" s="55"/>
      <c r="E260" s="56"/>
      <c r="F260" s="57"/>
      <c r="G260" s="58"/>
      <c r="H260" s="52"/>
      <c r="I260" s="59"/>
      <c r="J260" s="60"/>
      <c r="K260" s="61"/>
      <c r="L260" s="92"/>
      <c r="M260" s="63"/>
      <c r="N260" s="93"/>
      <c r="O260" s="65"/>
      <c r="P260" s="55"/>
      <c r="Q260" s="56"/>
      <c r="R260" s="66"/>
      <c r="S260" s="58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>
      <c r="A261" s="91"/>
      <c r="B261" s="53"/>
      <c r="C261" s="54"/>
      <c r="D261" s="55"/>
      <c r="E261" s="56"/>
      <c r="F261" s="57"/>
      <c r="G261" s="58"/>
      <c r="H261" s="52"/>
      <c r="I261" s="59"/>
      <c r="J261" s="60"/>
      <c r="K261" s="61"/>
      <c r="L261" s="92"/>
      <c r="M261" s="63"/>
      <c r="N261" s="93"/>
      <c r="O261" s="65"/>
      <c r="P261" s="55"/>
      <c r="Q261" s="56"/>
      <c r="R261" s="66"/>
      <c r="S261" s="58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>
      <c r="A262" s="91"/>
      <c r="B262" s="53"/>
      <c r="C262" s="54"/>
      <c r="D262" s="55"/>
      <c r="E262" s="56"/>
      <c r="F262" s="57"/>
      <c r="G262" s="58"/>
      <c r="H262" s="52"/>
      <c r="I262" s="59"/>
      <c r="J262" s="60"/>
      <c r="K262" s="61"/>
      <c r="L262" s="92"/>
      <c r="M262" s="63"/>
      <c r="N262" s="93"/>
      <c r="O262" s="65"/>
      <c r="P262" s="55"/>
      <c r="Q262" s="56"/>
      <c r="R262" s="66"/>
      <c r="S262" s="58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>
      <c r="A263" s="91"/>
      <c r="B263" s="53"/>
      <c r="C263" s="54"/>
      <c r="D263" s="55"/>
      <c r="E263" s="56"/>
      <c r="F263" s="57"/>
      <c r="G263" s="58"/>
      <c r="H263" s="52"/>
      <c r="I263" s="59"/>
      <c r="J263" s="60"/>
      <c r="K263" s="61"/>
      <c r="L263" s="92"/>
      <c r="M263" s="63"/>
      <c r="N263" s="93"/>
      <c r="O263" s="65"/>
      <c r="P263" s="55"/>
      <c r="Q263" s="56"/>
      <c r="R263" s="66"/>
      <c r="S263" s="58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>
      <c r="A264" s="91"/>
      <c r="B264" s="53"/>
      <c r="C264" s="54"/>
      <c r="D264" s="55"/>
      <c r="E264" s="56"/>
      <c r="F264" s="57"/>
      <c r="G264" s="58"/>
      <c r="H264" s="52"/>
      <c r="I264" s="59"/>
      <c r="J264" s="60"/>
      <c r="K264" s="61"/>
      <c r="L264" s="92"/>
      <c r="M264" s="63"/>
      <c r="N264" s="93"/>
      <c r="O264" s="65"/>
      <c r="P264" s="55"/>
      <c r="Q264" s="56"/>
      <c r="R264" s="66"/>
      <c r="S264" s="58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>
      <c r="A265" s="91"/>
      <c r="B265" s="53"/>
      <c r="C265" s="54"/>
      <c r="D265" s="55"/>
      <c r="E265" s="56"/>
      <c r="F265" s="57"/>
      <c r="G265" s="58"/>
      <c r="H265" s="52"/>
      <c r="I265" s="59"/>
      <c r="J265" s="60"/>
      <c r="K265" s="61"/>
      <c r="L265" s="92"/>
      <c r="M265" s="63"/>
      <c r="N265" s="93"/>
      <c r="O265" s="65"/>
      <c r="P265" s="55"/>
      <c r="Q265" s="56"/>
      <c r="R265" s="66"/>
      <c r="S265" s="58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>
      <c r="A266" s="91"/>
      <c r="B266" s="53"/>
      <c r="C266" s="54"/>
      <c r="D266" s="55"/>
      <c r="E266" s="56"/>
      <c r="F266" s="57"/>
      <c r="G266" s="58"/>
      <c r="H266" s="52"/>
      <c r="I266" s="59"/>
      <c r="J266" s="60"/>
      <c r="K266" s="61"/>
      <c r="L266" s="92"/>
      <c r="M266" s="63"/>
      <c r="N266" s="93"/>
      <c r="O266" s="65"/>
      <c r="P266" s="55"/>
      <c r="Q266" s="56"/>
      <c r="R266" s="66"/>
      <c r="S266" s="58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>
      <c r="A267" s="91"/>
      <c r="B267" s="53"/>
      <c r="C267" s="54"/>
      <c r="D267" s="55"/>
      <c r="E267" s="56"/>
      <c r="F267" s="57"/>
      <c r="G267" s="58"/>
      <c r="H267" s="52"/>
      <c r="I267" s="59"/>
      <c r="J267" s="60"/>
      <c r="K267" s="61"/>
      <c r="L267" s="92"/>
      <c r="M267" s="63"/>
      <c r="N267" s="93"/>
      <c r="O267" s="65"/>
      <c r="P267" s="55"/>
      <c r="Q267" s="56"/>
      <c r="R267" s="66"/>
      <c r="S267" s="58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>
      <c r="A268" s="91"/>
      <c r="B268" s="53"/>
      <c r="C268" s="54"/>
      <c r="D268" s="55"/>
      <c r="E268" s="56"/>
      <c r="F268" s="57"/>
      <c r="G268" s="58"/>
      <c r="H268" s="52"/>
      <c r="I268" s="59"/>
      <c r="J268" s="60"/>
      <c r="K268" s="61"/>
      <c r="L268" s="92"/>
      <c r="M268" s="63"/>
      <c r="N268" s="93"/>
      <c r="O268" s="65"/>
      <c r="P268" s="55"/>
      <c r="Q268" s="56"/>
      <c r="R268" s="66"/>
      <c r="S268" s="58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>
      <c r="A269" s="91"/>
      <c r="B269" s="53"/>
      <c r="C269" s="54"/>
      <c r="D269" s="55"/>
      <c r="E269" s="56"/>
      <c r="F269" s="57"/>
      <c r="G269" s="58"/>
      <c r="H269" s="52"/>
      <c r="I269" s="59"/>
      <c r="J269" s="60"/>
      <c r="K269" s="61"/>
      <c r="L269" s="92"/>
      <c r="M269" s="63"/>
      <c r="N269" s="93"/>
      <c r="O269" s="65"/>
      <c r="P269" s="55"/>
      <c r="Q269" s="56"/>
      <c r="R269" s="66"/>
      <c r="S269" s="58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>
      <c r="A270" s="91"/>
      <c r="B270" s="53"/>
      <c r="C270" s="54"/>
      <c r="D270" s="55"/>
      <c r="E270" s="56"/>
      <c r="F270" s="57"/>
      <c r="G270" s="58"/>
      <c r="H270" s="52"/>
      <c r="I270" s="59"/>
      <c r="J270" s="60"/>
      <c r="K270" s="61"/>
      <c r="L270" s="92"/>
      <c r="M270" s="63"/>
      <c r="N270" s="93"/>
      <c r="O270" s="65"/>
      <c r="P270" s="55"/>
      <c r="Q270" s="56"/>
      <c r="R270" s="66"/>
      <c r="S270" s="58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>
      <c r="A271" s="91"/>
      <c r="B271" s="53"/>
      <c r="C271" s="54"/>
      <c r="D271" s="55"/>
      <c r="E271" s="56"/>
      <c r="F271" s="57"/>
      <c r="G271" s="58"/>
      <c r="H271" s="52"/>
      <c r="I271" s="59"/>
      <c r="J271" s="60"/>
      <c r="K271" s="61"/>
      <c r="L271" s="92"/>
      <c r="M271" s="63"/>
      <c r="N271" s="93"/>
      <c r="O271" s="65"/>
      <c r="P271" s="55"/>
      <c r="Q271" s="56"/>
      <c r="R271" s="66"/>
      <c r="S271" s="58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>
      <c r="A272" s="91"/>
      <c r="B272" s="53"/>
      <c r="C272" s="54"/>
      <c r="D272" s="55"/>
      <c r="E272" s="56"/>
      <c r="F272" s="57"/>
      <c r="G272" s="58"/>
      <c r="H272" s="52"/>
      <c r="I272" s="59"/>
      <c r="J272" s="60"/>
      <c r="K272" s="61"/>
      <c r="L272" s="92"/>
      <c r="M272" s="63"/>
      <c r="N272" s="93"/>
      <c r="O272" s="65"/>
      <c r="P272" s="55"/>
      <c r="Q272" s="56"/>
      <c r="R272" s="66"/>
      <c r="S272" s="58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>
      <c r="A273" s="91"/>
      <c r="B273" s="53"/>
      <c r="C273" s="54"/>
      <c r="D273" s="55"/>
      <c r="E273" s="56"/>
      <c r="F273" s="57"/>
      <c r="G273" s="58"/>
      <c r="H273" s="52"/>
      <c r="I273" s="59"/>
      <c r="J273" s="60"/>
      <c r="K273" s="61"/>
      <c r="L273" s="92"/>
      <c r="M273" s="63"/>
      <c r="N273" s="93"/>
      <c r="O273" s="65"/>
      <c r="P273" s="55"/>
      <c r="Q273" s="56"/>
      <c r="R273" s="66"/>
      <c r="S273" s="58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>
      <c r="A274" s="91"/>
      <c r="B274" s="53"/>
      <c r="C274" s="54"/>
      <c r="D274" s="55"/>
      <c r="E274" s="56"/>
      <c r="F274" s="57"/>
      <c r="G274" s="58"/>
      <c r="H274" s="52"/>
      <c r="I274" s="59"/>
      <c r="J274" s="60"/>
      <c r="K274" s="61"/>
      <c r="L274" s="92"/>
      <c r="M274" s="63"/>
      <c r="N274" s="93"/>
      <c r="O274" s="65"/>
      <c r="P274" s="55"/>
      <c r="Q274" s="56"/>
      <c r="R274" s="66"/>
      <c r="S274" s="58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>
      <c r="A275" s="91"/>
      <c r="B275" s="53"/>
      <c r="C275" s="54"/>
      <c r="D275" s="55"/>
      <c r="E275" s="56"/>
      <c r="F275" s="57"/>
      <c r="G275" s="58"/>
      <c r="H275" s="52"/>
      <c r="I275" s="59"/>
      <c r="J275" s="60"/>
      <c r="K275" s="61"/>
      <c r="L275" s="92"/>
      <c r="M275" s="63"/>
      <c r="N275" s="93"/>
      <c r="O275" s="65"/>
      <c r="P275" s="55"/>
      <c r="Q275" s="56"/>
      <c r="R275" s="66"/>
      <c r="S275" s="58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>
      <c r="A276" s="91"/>
      <c r="B276" s="53"/>
      <c r="C276" s="54"/>
      <c r="D276" s="55"/>
      <c r="E276" s="56"/>
      <c r="F276" s="57"/>
      <c r="G276" s="58"/>
      <c r="H276" s="52"/>
      <c r="I276" s="59"/>
      <c r="J276" s="60"/>
      <c r="K276" s="61"/>
      <c r="L276" s="92"/>
      <c r="M276" s="63"/>
      <c r="N276" s="93"/>
      <c r="O276" s="65"/>
      <c r="P276" s="55"/>
      <c r="Q276" s="56"/>
      <c r="R276" s="66"/>
      <c r="S276" s="58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>
      <c r="A277" s="91"/>
      <c r="B277" s="53"/>
      <c r="C277" s="54"/>
      <c r="D277" s="55"/>
      <c r="E277" s="56"/>
      <c r="F277" s="57"/>
      <c r="G277" s="58"/>
      <c r="H277" s="52"/>
      <c r="I277" s="59"/>
      <c r="J277" s="60"/>
      <c r="K277" s="61"/>
      <c r="L277" s="92"/>
      <c r="M277" s="63"/>
      <c r="N277" s="93"/>
      <c r="O277" s="65"/>
      <c r="P277" s="55"/>
      <c r="Q277" s="56"/>
      <c r="R277" s="66"/>
      <c r="S277" s="58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>
      <c r="A278" s="91"/>
      <c r="B278" s="53"/>
      <c r="C278" s="54"/>
      <c r="D278" s="55"/>
      <c r="E278" s="56"/>
      <c r="F278" s="57"/>
      <c r="G278" s="58"/>
      <c r="H278" s="52"/>
      <c r="I278" s="59"/>
      <c r="J278" s="60"/>
      <c r="K278" s="61"/>
      <c r="L278" s="92"/>
      <c r="M278" s="63"/>
      <c r="N278" s="93"/>
      <c r="O278" s="65"/>
      <c r="P278" s="55"/>
      <c r="Q278" s="56"/>
      <c r="R278" s="66"/>
      <c r="S278" s="58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>
      <c r="A279" s="91"/>
      <c r="B279" s="53"/>
      <c r="C279" s="54"/>
      <c r="D279" s="55"/>
      <c r="E279" s="56"/>
      <c r="F279" s="57"/>
      <c r="G279" s="58"/>
      <c r="H279" s="52"/>
      <c r="I279" s="59"/>
      <c r="J279" s="60"/>
      <c r="K279" s="61"/>
      <c r="L279" s="92"/>
      <c r="M279" s="63"/>
      <c r="N279" s="93"/>
      <c r="O279" s="65"/>
      <c r="P279" s="55"/>
      <c r="Q279" s="56"/>
      <c r="R279" s="66"/>
      <c r="S279" s="58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>
      <c r="A280" s="91"/>
      <c r="B280" s="53"/>
      <c r="C280" s="54"/>
      <c r="D280" s="55"/>
      <c r="E280" s="56"/>
      <c r="F280" s="57"/>
      <c r="G280" s="58"/>
      <c r="H280" s="52"/>
      <c r="I280" s="59"/>
      <c r="J280" s="60"/>
      <c r="K280" s="61"/>
      <c r="L280" s="92"/>
      <c r="M280" s="63"/>
      <c r="N280" s="93"/>
      <c r="O280" s="65"/>
      <c r="P280" s="55"/>
      <c r="Q280" s="56"/>
      <c r="R280" s="66"/>
      <c r="S280" s="58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>
      <c r="A281" s="91"/>
      <c r="B281" s="53"/>
      <c r="C281" s="54"/>
      <c r="D281" s="55"/>
      <c r="E281" s="56"/>
      <c r="F281" s="57"/>
      <c r="G281" s="58"/>
      <c r="H281" s="52"/>
      <c r="I281" s="59"/>
      <c r="J281" s="60"/>
      <c r="K281" s="61"/>
      <c r="L281" s="92"/>
      <c r="M281" s="63"/>
      <c r="N281" s="93"/>
      <c r="O281" s="65"/>
      <c r="P281" s="55"/>
      <c r="Q281" s="56"/>
      <c r="R281" s="66"/>
      <c r="S281" s="58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>
      <c r="A282" s="91"/>
      <c r="B282" s="53"/>
      <c r="C282" s="54"/>
      <c r="D282" s="55"/>
      <c r="E282" s="56"/>
      <c r="F282" s="57"/>
      <c r="G282" s="58"/>
      <c r="H282" s="52"/>
      <c r="I282" s="59"/>
      <c r="J282" s="60"/>
      <c r="K282" s="61"/>
      <c r="L282" s="92"/>
      <c r="M282" s="63"/>
      <c r="N282" s="93"/>
      <c r="O282" s="65"/>
      <c r="P282" s="55"/>
      <c r="Q282" s="56"/>
      <c r="R282" s="66"/>
      <c r="S282" s="58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>
      <c r="A283" s="91"/>
      <c r="B283" s="53"/>
      <c r="C283" s="54"/>
      <c r="D283" s="55"/>
      <c r="E283" s="56"/>
      <c r="F283" s="57"/>
      <c r="G283" s="58"/>
      <c r="H283" s="52"/>
      <c r="I283" s="59"/>
      <c r="J283" s="60"/>
      <c r="K283" s="61"/>
      <c r="L283" s="92"/>
      <c r="M283" s="63"/>
      <c r="N283" s="93"/>
      <c r="O283" s="65"/>
      <c r="P283" s="55"/>
      <c r="Q283" s="56"/>
      <c r="R283" s="66"/>
      <c r="S283" s="58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>
      <c r="A284" s="91"/>
      <c r="B284" s="53"/>
      <c r="C284" s="54"/>
      <c r="D284" s="55"/>
      <c r="E284" s="56"/>
      <c r="F284" s="57"/>
      <c r="G284" s="58"/>
      <c r="H284" s="52"/>
      <c r="I284" s="59"/>
      <c r="J284" s="60"/>
      <c r="K284" s="61"/>
      <c r="L284" s="92"/>
      <c r="M284" s="63"/>
      <c r="N284" s="93"/>
      <c r="O284" s="65"/>
      <c r="P284" s="55"/>
      <c r="Q284" s="56"/>
      <c r="R284" s="66"/>
      <c r="S284" s="58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>
      <c r="A285" s="91"/>
      <c r="B285" s="53"/>
      <c r="C285" s="54"/>
      <c r="D285" s="55"/>
      <c r="E285" s="56"/>
      <c r="F285" s="57"/>
      <c r="G285" s="58"/>
      <c r="H285" s="52"/>
      <c r="I285" s="59"/>
      <c r="J285" s="60"/>
      <c r="K285" s="61"/>
      <c r="L285" s="92"/>
      <c r="M285" s="63"/>
      <c r="N285" s="93"/>
      <c r="O285" s="65"/>
      <c r="P285" s="55"/>
      <c r="Q285" s="56"/>
      <c r="R285" s="66"/>
      <c r="S285" s="58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>
      <c r="A286" s="91"/>
      <c r="B286" s="53"/>
      <c r="C286" s="54"/>
      <c r="D286" s="55"/>
      <c r="E286" s="56"/>
      <c r="F286" s="57"/>
      <c r="G286" s="58"/>
      <c r="H286" s="52"/>
      <c r="I286" s="59"/>
      <c r="J286" s="60"/>
      <c r="K286" s="61"/>
      <c r="L286" s="92"/>
      <c r="M286" s="63"/>
      <c r="N286" s="93"/>
      <c r="O286" s="65"/>
      <c r="P286" s="55"/>
      <c r="Q286" s="56"/>
      <c r="R286" s="66"/>
      <c r="S286" s="58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>
      <c r="A287" s="91"/>
      <c r="B287" s="53"/>
      <c r="C287" s="54"/>
      <c r="D287" s="55"/>
      <c r="E287" s="56"/>
      <c r="F287" s="57"/>
      <c r="G287" s="58"/>
      <c r="H287" s="52"/>
      <c r="I287" s="59"/>
      <c r="J287" s="60"/>
      <c r="K287" s="61"/>
      <c r="L287" s="92"/>
      <c r="M287" s="63"/>
      <c r="N287" s="93"/>
      <c r="O287" s="65"/>
      <c r="P287" s="55"/>
      <c r="Q287" s="56"/>
      <c r="R287" s="66"/>
      <c r="S287" s="58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>
      <c r="A288" s="91"/>
      <c r="B288" s="53"/>
      <c r="C288" s="54"/>
      <c r="D288" s="55"/>
      <c r="E288" s="56"/>
      <c r="F288" s="57"/>
      <c r="G288" s="58"/>
      <c r="H288" s="52"/>
      <c r="I288" s="59"/>
      <c r="J288" s="60"/>
      <c r="K288" s="61"/>
      <c r="L288" s="92"/>
      <c r="M288" s="63"/>
      <c r="N288" s="93"/>
      <c r="O288" s="65"/>
      <c r="P288" s="55"/>
      <c r="Q288" s="56"/>
      <c r="R288" s="66"/>
      <c r="S288" s="58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>
      <c r="A289" s="91"/>
      <c r="B289" s="53"/>
      <c r="C289" s="54"/>
      <c r="D289" s="55"/>
      <c r="E289" s="56"/>
      <c r="F289" s="57"/>
      <c r="G289" s="58"/>
      <c r="H289" s="52"/>
      <c r="I289" s="59"/>
      <c r="J289" s="60"/>
      <c r="K289" s="61"/>
      <c r="L289" s="92"/>
      <c r="M289" s="63"/>
      <c r="N289" s="93"/>
      <c r="O289" s="65"/>
      <c r="P289" s="55"/>
      <c r="Q289" s="56"/>
      <c r="R289" s="66"/>
      <c r="S289" s="58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>
      <c r="A290" s="91"/>
      <c r="B290" s="53"/>
      <c r="C290" s="54"/>
      <c r="D290" s="55"/>
      <c r="E290" s="56"/>
      <c r="F290" s="57"/>
      <c r="G290" s="58"/>
      <c r="H290" s="52"/>
      <c r="I290" s="59"/>
      <c r="J290" s="60"/>
      <c r="K290" s="61"/>
      <c r="L290" s="92"/>
      <c r="M290" s="63"/>
      <c r="N290" s="93"/>
      <c r="O290" s="65"/>
      <c r="P290" s="55"/>
      <c r="Q290" s="56"/>
      <c r="R290" s="66"/>
      <c r="S290" s="58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>
      <c r="A291" s="91"/>
      <c r="B291" s="53"/>
      <c r="C291" s="54"/>
      <c r="D291" s="55"/>
      <c r="E291" s="56"/>
      <c r="F291" s="57"/>
      <c r="G291" s="58"/>
      <c r="H291" s="52"/>
      <c r="I291" s="59"/>
      <c r="J291" s="60"/>
      <c r="K291" s="61"/>
      <c r="L291" s="92"/>
      <c r="M291" s="63"/>
      <c r="N291" s="93"/>
      <c r="O291" s="65"/>
      <c r="P291" s="55"/>
      <c r="Q291" s="56"/>
      <c r="R291" s="66"/>
      <c r="S291" s="58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>
      <c r="A292" s="91"/>
      <c r="B292" s="53"/>
      <c r="C292" s="54"/>
      <c r="D292" s="55"/>
      <c r="E292" s="56"/>
      <c r="F292" s="57"/>
      <c r="G292" s="58"/>
      <c r="H292" s="52"/>
      <c r="I292" s="59"/>
      <c r="J292" s="60"/>
      <c r="K292" s="61"/>
      <c r="L292" s="92"/>
      <c r="M292" s="63"/>
      <c r="N292" s="93"/>
      <c r="O292" s="65"/>
      <c r="P292" s="55"/>
      <c r="Q292" s="56"/>
      <c r="R292" s="66"/>
      <c r="S292" s="58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>
      <c r="A293" s="91"/>
      <c r="B293" s="53"/>
      <c r="C293" s="54"/>
      <c r="D293" s="55"/>
      <c r="E293" s="56"/>
      <c r="F293" s="57"/>
      <c r="G293" s="58"/>
      <c r="H293" s="52"/>
      <c r="I293" s="59"/>
      <c r="J293" s="60"/>
      <c r="K293" s="61"/>
      <c r="L293" s="92"/>
      <c r="M293" s="63"/>
      <c r="N293" s="93"/>
      <c r="O293" s="65"/>
      <c r="P293" s="55"/>
      <c r="Q293" s="56"/>
      <c r="R293" s="66"/>
      <c r="S293" s="58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>
      <c r="A294" s="91"/>
      <c r="B294" s="53"/>
      <c r="C294" s="54"/>
      <c r="D294" s="55"/>
      <c r="E294" s="56"/>
      <c r="F294" s="57"/>
      <c r="G294" s="58"/>
      <c r="H294" s="52"/>
      <c r="I294" s="59"/>
      <c r="J294" s="60"/>
      <c r="K294" s="61"/>
      <c r="L294" s="92"/>
      <c r="M294" s="63"/>
      <c r="N294" s="93"/>
      <c r="O294" s="65"/>
      <c r="P294" s="55"/>
      <c r="Q294" s="56"/>
      <c r="R294" s="66"/>
      <c r="S294" s="58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>
      <c r="A295" s="91"/>
      <c r="B295" s="53"/>
      <c r="C295" s="54"/>
      <c r="D295" s="55"/>
      <c r="E295" s="56"/>
      <c r="F295" s="57"/>
      <c r="G295" s="58"/>
      <c r="H295" s="52"/>
      <c r="I295" s="59"/>
      <c r="J295" s="60"/>
      <c r="K295" s="61"/>
      <c r="L295" s="92"/>
      <c r="M295" s="63"/>
      <c r="N295" s="93"/>
      <c r="O295" s="65"/>
      <c r="P295" s="55"/>
      <c r="Q295" s="56"/>
      <c r="R295" s="66"/>
      <c r="S295" s="58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>
      <c r="A296" s="91"/>
      <c r="B296" s="53"/>
      <c r="C296" s="54"/>
      <c r="D296" s="55"/>
      <c r="E296" s="56"/>
      <c r="F296" s="57"/>
      <c r="G296" s="58"/>
      <c r="H296" s="52"/>
      <c r="I296" s="59"/>
      <c r="J296" s="60"/>
      <c r="K296" s="61"/>
      <c r="L296" s="92"/>
      <c r="M296" s="63"/>
      <c r="N296" s="93"/>
      <c r="O296" s="65"/>
      <c r="P296" s="55"/>
      <c r="Q296" s="56"/>
      <c r="R296" s="66"/>
      <c r="S296" s="58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>
      <c r="A297" s="91"/>
      <c r="B297" s="53"/>
      <c r="C297" s="54"/>
      <c r="D297" s="55"/>
      <c r="E297" s="56"/>
      <c r="F297" s="57"/>
      <c r="G297" s="58"/>
      <c r="H297" s="52"/>
      <c r="I297" s="59"/>
      <c r="J297" s="60"/>
      <c r="K297" s="61"/>
      <c r="L297" s="92"/>
      <c r="M297" s="63"/>
      <c r="N297" s="93"/>
      <c r="O297" s="65"/>
      <c r="P297" s="55"/>
      <c r="Q297" s="56"/>
      <c r="R297" s="66"/>
      <c r="S297" s="58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>
      <c r="A298" s="91"/>
      <c r="B298" s="53"/>
      <c r="C298" s="54"/>
      <c r="D298" s="55"/>
      <c r="E298" s="56"/>
      <c r="F298" s="57"/>
      <c r="G298" s="58"/>
      <c r="H298" s="52"/>
      <c r="I298" s="59"/>
      <c r="J298" s="60"/>
      <c r="K298" s="61"/>
      <c r="L298" s="92"/>
      <c r="M298" s="63"/>
      <c r="N298" s="93"/>
      <c r="O298" s="65"/>
      <c r="P298" s="55"/>
      <c r="Q298" s="56"/>
      <c r="R298" s="66"/>
      <c r="S298" s="58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>
      <c r="A299" s="91"/>
      <c r="B299" s="53"/>
      <c r="C299" s="54"/>
      <c r="D299" s="55"/>
      <c r="E299" s="56"/>
      <c r="F299" s="57"/>
      <c r="G299" s="58"/>
      <c r="H299" s="52"/>
      <c r="I299" s="59"/>
      <c r="J299" s="60"/>
      <c r="K299" s="61"/>
      <c r="L299" s="92"/>
      <c r="M299" s="63"/>
      <c r="N299" s="93"/>
      <c r="O299" s="65"/>
      <c r="P299" s="55"/>
      <c r="Q299" s="56"/>
      <c r="R299" s="66"/>
      <c r="S299" s="58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>
      <c r="A300" s="91"/>
      <c r="B300" s="53"/>
      <c r="C300" s="54"/>
      <c r="D300" s="55"/>
      <c r="E300" s="56"/>
      <c r="F300" s="57"/>
      <c r="G300" s="58"/>
      <c r="H300" s="52"/>
      <c r="I300" s="59"/>
      <c r="J300" s="60"/>
      <c r="K300" s="61"/>
      <c r="L300" s="92"/>
      <c r="M300" s="63"/>
      <c r="N300" s="93"/>
      <c r="O300" s="65"/>
      <c r="P300" s="55"/>
      <c r="Q300" s="56"/>
      <c r="R300" s="66"/>
      <c r="S300" s="58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>
      <c r="A301" s="91"/>
      <c r="B301" s="53"/>
      <c r="C301" s="54"/>
      <c r="D301" s="55"/>
      <c r="E301" s="56"/>
      <c r="F301" s="57"/>
      <c r="G301" s="58"/>
      <c r="H301" s="52"/>
      <c r="I301" s="59"/>
      <c r="J301" s="60"/>
      <c r="K301" s="61"/>
      <c r="L301" s="92"/>
      <c r="M301" s="63"/>
      <c r="N301" s="93"/>
      <c r="O301" s="65"/>
      <c r="P301" s="55"/>
      <c r="Q301" s="56"/>
      <c r="R301" s="66"/>
      <c r="S301" s="58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>
      <c r="A302" s="91"/>
      <c r="B302" s="53"/>
      <c r="C302" s="54"/>
      <c r="D302" s="55"/>
      <c r="E302" s="56"/>
      <c r="F302" s="57"/>
      <c r="G302" s="58"/>
      <c r="H302" s="52"/>
      <c r="I302" s="59"/>
      <c r="J302" s="60"/>
      <c r="K302" s="61"/>
      <c r="L302" s="92"/>
      <c r="M302" s="63"/>
      <c r="N302" s="93"/>
      <c r="O302" s="65"/>
      <c r="P302" s="55"/>
      <c r="Q302" s="56"/>
      <c r="R302" s="66"/>
      <c r="S302" s="58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>
      <c r="A303" s="91"/>
      <c r="B303" s="53"/>
      <c r="C303" s="54"/>
      <c r="D303" s="55"/>
      <c r="E303" s="56"/>
      <c r="F303" s="57"/>
      <c r="G303" s="58"/>
      <c r="H303" s="52"/>
      <c r="I303" s="59"/>
      <c r="J303" s="60"/>
      <c r="K303" s="61"/>
      <c r="L303" s="92"/>
      <c r="M303" s="63"/>
      <c r="N303" s="93"/>
      <c r="O303" s="65"/>
      <c r="P303" s="55"/>
      <c r="Q303" s="56"/>
      <c r="R303" s="66"/>
      <c r="S303" s="58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>
      <c r="A304" s="91"/>
      <c r="B304" s="53"/>
      <c r="C304" s="54"/>
      <c r="D304" s="55"/>
      <c r="E304" s="56"/>
      <c r="F304" s="57"/>
      <c r="G304" s="58"/>
      <c r="H304" s="52"/>
      <c r="I304" s="59"/>
      <c r="J304" s="60"/>
      <c r="K304" s="61"/>
      <c r="L304" s="92"/>
      <c r="M304" s="63"/>
      <c r="N304" s="93"/>
      <c r="O304" s="65"/>
      <c r="P304" s="55"/>
      <c r="Q304" s="56"/>
      <c r="R304" s="66"/>
      <c r="S304" s="58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>
      <c r="A305" s="91"/>
      <c r="B305" s="53"/>
      <c r="C305" s="54"/>
      <c r="D305" s="55"/>
      <c r="E305" s="56"/>
      <c r="F305" s="57"/>
      <c r="G305" s="58"/>
      <c r="H305" s="52"/>
      <c r="I305" s="59"/>
      <c r="J305" s="60"/>
      <c r="K305" s="61"/>
      <c r="L305" s="92"/>
      <c r="M305" s="63"/>
      <c r="N305" s="93"/>
      <c r="O305" s="65"/>
      <c r="P305" s="55"/>
      <c r="Q305" s="56"/>
      <c r="R305" s="66"/>
      <c r="S305" s="58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>
      <c r="A306" s="91"/>
      <c r="B306" s="53"/>
      <c r="C306" s="54"/>
      <c r="D306" s="55"/>
      <c r="E306" s="56"/>
      <c r="F306" s="57"/>
      <c r="G306" s="58"/>
      <c r="H306" s="52"/>
      <c r="I306" s="59"/>
      <c r="J306" s="60"/>
      <c r="K306" s="61"/>
      <c r="L306" s="92"/>
      <c r="M306" s="63"/>
      <c r="N306" s="93"/>
      <c r="O306" s="65"/>
      <c r="P306" s="55"/>
      <c r="Q306" s="56"/>
      <c r="R306" s="66"/>
      <c r="S306" s="58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>
      <c r="A307" s="91"/>
      <c r="B307" s="53"/>
      <c r="C307" s="54"/>
      <c r="D307" s="55"/>
      <c r="E307" s="56"/>
      <c r="F307" s="57"/>
      <c r="G307" s="58"/>
      <c r="H307" s="52"/>
      <c r="I307" s="59"/>
      <c r="J307" s="60"/>
      <c r="K307" s="61"/>
      <c r="L307" s="92"/>
      <c r="M307" s="63"/>
      <c r="N307" s="93"/>
      <c r="O307" s="65"/>
      <c r="P307" s="55"/>
      <c r="Q307" s="56"/>
      <c r="R307" s="66"/>
      <c r="S307" s="58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>
      <c r="A308" s="91"/>
      <c r="B308" s="53"/>
      <c r="C308" s="54"/>
      <c r="D308" s="55"/>
      <c r="E308" s="56"/>
      <c r="F308" s="57"/>
      <c r="G308" s="58"/>
      <c r="H308" s="52"/>
      <c r="I308" s="59"/>
      <c r="J308" s="60"/>
      <c r="K308" s="61"/>
      <c r="L308" s="92"/>
      <c r="M308" s="63"/>
      <c r="N308" s="93"/>
      <c r="O308" s="65"/>
      <c r="P308" s="55"/>
      <c r="Q308" s="56"/>
      <c r="R308" s="66"/>
      <c r="S308" s="58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>
      <c r="A309" s="91"/>
      <c r="B309" s="53"/>
      <c r="C309" s="54"/>
      <c r="D309" s="55"/>
      <c r="E309" s="56"/>
      <c r="F309" s="57"/>
      <c r="G309" s="58"/>
      <c r="H309" s="52"/>
      <c r="I309" s="59"/>
      <c r="J309" s="60"/>
      <c r="K309" s="61"/>
      <c r="L309" s="92"/>
      <c r="M309" s="63"/>
      <c r="N309" s="93"/>
      <c r="O309" s="65"/>
      <c r="P309" s="55"/>
      <c r="Q309" s="56"/>
      <c r="R309" s="66"/>
      <c r="S309" s="58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>
      <c r="A310" s="91"/>
      <c r="B310" s="53"/>
      <c r="C310" s="54"/>
      <c r="D310" s="55"/>
      <c r="E310" s="56"/>
      <c r="F310" s="57"/>
      <c r="G310" s="58"/>
      <c r="H310" s="52"/>
      <c r="I310" s="59"/>
      <c r="J310" s="60"/>
      <c r="K310" s="61"/>
      <c r="L310" s="92"/>
      <c r="M310" s="63"/>
      <c r="N310" s="93"/>
      <c r="O310" s="65"/>
      <c r="P310" s="55"/>
      <c r="Q310" s="56"/>
      <c r="R310" s="66"/>
      <c r="S310" s="58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>
      <c r="A311" s="91"/>
      <c r="B311" s="53"/>
      <c r="C311" s="54"/>
      <c r="D311" s="55"/>
      <c r="E311" s="56"/>
      <c r="F311" s="57"/>
      <c r="G311" s="58"/>
      <c r="H311" s="52"/>
      <c r="I311" s="59"/>
      <c r="J311" s="60"/>
      <c r="K311" s="61"/>
      <c r="L311" s="92"/>
      <c r="M311" s="63"/>
      <c r="N311" s="93"/>
      <c r="O311" s="65"/>
      <c r="P311" s="55"/>
      <c r="Q311" s="56"/>
      <c r="R311" s="66"/>
      <c r="S311" s="58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>
      <c r="A312" s="91"/>
      <c r="B312" s="53"/>
      <c r="C312" s="54"/>
      <c r="D312" s="55"/>
      <c r="E312" s="56"/>
      <c r="F312" s="57"/>
      <c r="G312" s="58"/>
      <c r="H312" s="52"/>
      <c r="I312" s="59"/>
      <c r="J312" s="60"/>
      <c r="K312" s="61"/>
      <c r="L312" s="92"/>
      <c r="M312" s="63"/>
      <c r="N312" s="93"/>
      <c r="O312" s="65"/>
      <c r="P312" s="55"/>
      <c r="Q312" s="56"/>
      <c r="R312" s="66"/>
      <c r="S312" s="58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>
      <c r="A313" s="91"/>
      <c r="B313" s="53"/>
      <c r="C313" s="54"/>
      <c r="D313" s="55"/>
      <c r="E313" s="56"/>
      <c r="F313" s="57"/>
      <c r="G313" s="58"/>
      <c r="H313" s="52"/>
      <c r="I313" s="59"/>
      <c r="J313" s="60"/>
      <c r="K313" s="61"/>
      <c r="L313" s="92"/>
      <c r="M313" s="63"/>
      <c r="N313" s="93"/>
      <c r="O313" s="65"/>
      <c r="P313" s="55"/>
      <c r="Q313" s="56"/>
      <c r="R313" s="66"/>
      <c r="S313" s="58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>
      <c r="A314" s="91"/>
      <c r="B314" s="53"/>
      <c r="C314" s="54"/>
      <c r="D314" s="55"/>
      <c r="E314" s="56"/>
      <c r="F314" s="57"/>
      <c r="G314" s="58"/>
      <c r="H314" s="52"/>
      <c r="I314" s="59"/>
      <c r="J314" s="60"/>
      <c r="K314" s="61"/>
      <c r="L314" s="92"/>
      <c r="M314" s="63"/>
      <c r="N314" s="93"/>
      <c r="O314" s="65"/>
      <c r="P314" s="55"/>
      <c r="Q314" s="56"/>
      <c r="R314" s="66"/>
      <c r="S314" s="58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>
      <c r="A315" s="91"/>
      <c r="B315" s="53"/>
      <c r="C315" s="54"/>
      <c r="D315" s="55"/>
      <c r="E315" s="56"/>
      <c r="F315" s="57"/>
      <c r="G315" s="58"/>
      <c r="H315" s="52"/>
      <c r="I315" s="59"/>
      <c r="J315" s="60"/>
      <c r="K315" s="61"/>
      <c r="L315" s="92"/>
      <c r="M315" s="63"/>
      <c r="N315" s="93"/>
      <c r="O315" s="65"/>
      <c r="P315" s="55"/>
      <c r="Q315" s="56"/>
      <c r="R315" s="66"/>
      <c r="S315" s="58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>
      <c r="A316" s="91"/>
      <c r="B316" s="53"/>
      <c r="C316" s="54"/>
      <c r="D316" s="55"/>
      <c r="E316" s="56"/>
      <c r="F316" s="57"/>
      <c r="G316" s="58"/>
      <c r="H316" s="52"/>
      <c r="I316" s="59"/>
      <c r="J316" s="60"/>
      <c r="K316" s="61"/>
      <c r="L316" s="92"/>
      <c r="M316" s="63"/>
      <c r="N316" s="93"/>
      <c r="O316" s="65"/>
      <c r="P316" s="55"/>
      <c r="Q316" s="56"/>
      <c r="R316" s="66"/>
      <c r="S316" s="58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>
      <c r="A317" s="91"/>
      <c r="B317" s="53"/>
      <c r="C317" s="54"/>
      <c r="D317" s="55"/>
      <c r="E317" s="56"/>
      <c r="F317" s="57"/>
      <c r="G317" s="58"/>
      <c r="H317" s="52"/>
      <c r="I317" s="59"/>
      <c r="J317" s="60"/>
      <c r="K317" s="61"/>
      <c r="L317" s="92"/>
      <c r="M317" s="63"/>
      <c r="N317" s="93"/>
      <c r="O317" s="65"/>
      <c r="P317" s="55"/>
      <c r="Q317" s="56"/>
      <c r="R317" s="66"/>
      <c r="S317" s="58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>
      <c r="A318" s="91"/>
      <c r="B318" s="53"/>
      <c r="C318" s="54"/>
      <c r="D318" s="55"/>
      <c r="E318" s="56"/>
      <c r="F318" s="57"/>
      <c r="G318" s="58"/>
      <c r="H318" s="52"/>
      <c r="I318" s="59"/>
      <c r="J318" s="60"/>
      <c r="K318" s="61"/>
      <c r="L318" s="92"/>
      <c r="M318" s="63"/>
      <c r="N318" s="93"/>
      <c r="O318" s="65"/>
      <c r="P318" s="55"/>
      <c r="Q318" s="56"/>
      <c r="R318" s="66"/>
      <c r="S318" s="58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>
      <c r="A319" s="91"/>
      <c r="B319" s="53"/>
      <c r="C319" s="54"/>
      <c r="D319" s="55"/>
      <c r="E319" s="56"/>
      <c r="F319" s="57"/>
      <c r="G319" s="58"/>
      <c r="H319" s="52"/>
      <c r="I319" s="59"/>
      <c r="J319" s="60"/>
      <c r="K319" s="61"/>
      <c r="L319" s="92"/>
      <c r="M319" s="63"/>
      <c r="N319" s="93"/>
      <c r="O319" s="65"/>
      <c r="P319" s="55"/>
      <c r="Q319" s="56"/>
      <c r="R319" s="66"/>
      <c r="S319" s="58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>
      <c r="A320" s="91"/>
      <c r="B320" s="53"/>
      <c r="C320" s="54"/>
      <c r="D320" s="55"/>
      <c r="E320" s="56"/>
      <c r="F320" s="57"/>
      <c r="G320" s="58"/>
      <c r="H320" s="52"/>
      <c r="I320" s="59"/>
      <c r="J320" s="60"/>
      <c r="K320" s="61"/>
      <c r="L320" s="92"/>
      <c r="M320" s="63"/>
      <c r="N320" s="93"/>
      <c r="O320" s="65"/>
      <c r="P320" s="55"/>
      <c r="Q320" s="56"/>
      <c r="R320" s="66"/>
      <c r="S320" s="58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>
      <c r="A321" s="91"/>
      <c r="B321" s="53"/>
      <c r="C321" s="54"/>
      <c r="D321" s="55"/>
      <c r="E321" s="56"/>
      <c r="F321" s="57"/>
      <c r="G321" s="58"/>
      <c r="H321" s="52"/>
      <c r="I321" s="59"/>
      <c r="J321" s="60"/>
      <c r="K321" s="61"/>
      <c r="L321" s="92"/>
      <c r="M321" s="63"/>
      <c r="N321" s="93"/>
      <c r="O321" s="65"/>
      <c r="P321" s="55"/>
      <c r="Q321" s="56"/>
      <c r="R321" s="66"/>
      <c r="S321" s="58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>
      <c r="A322" s="91"/>
      <c r="B322" s="53"/>
      <c r="C322" s="54"/>
      <c r="D322" s="55"/>
      <c r="E322" s="56"/>
      <c r="F322" s="57"/>
      <c r="G322" s="58"/>
      <c r="H322" s="52"/>
      <c r="I322" s="59"/>
      <c r="J322" s="60"/>
      <c r="K322" s="61"/>
      <c r="L322" s="92"/>
      <c r="M322" s="63"/>
      <c r="N322" s="93"/>
      <c r="O322" s="65"/>
      <c r="P322" s="55"/>
      <c r="Q322" s="56"/>
      <c r="R322" s="66"/>
      <c r="S322" s="58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>
      <c r="A323" s="91"/>
      <c r="B323" s="53"/>
      <c r="C323" s="54"/>
      <c r="D323" s="55"/>
      <c r="E323" s="56"/>
      <c r="F323" s="57"/>
      <c r="G323" s="58"/>
      <c r="H323" s="52"/>
      <c r="I323" s="59"/>
      <c r="J323" s="60"/>
      <c r="K323" s="61"/>
      <c r="L323" s="92"/>
      <c r="M323" s="63"/>
      <c r="N323" s="93"/>
      <c r="O323" s="65"/>
      <c r="P323" s="55"/>
      <c r="Q323" s="56"/>
      <c r="R323" s="66"/>
      <c r="S323" s="58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>
      <c r="A324" s="91"/>
      <c r="B324" s="53"/>
      <c r="C324" s="54"/>
      <c r="D324" s="55"/>
      <c r="E324" s="56"/>
      <c r="F324" s="57"/>
      <c r="G324" s="58"/>
      <c r="H324" s="52"/>
      <c r="I324" s="59"/>
      <c r="J324" s="60"/>
      <c r="K324" s="61"/>
      <c r="L324" s="92"/>
      <c r="M324" s="63"/>
      <c r="N324" s="93"/>
      <c r="O324" s="65"/>
      <c r="P324" s="55"/>
      <c r="Q324" s="56"/>
      <c r="R324" s="66"/>
      <c r="S324" s="58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>
      <c r="A325" s="91"/>
      <c r="B325" s="53"/>
      <c r="C325" s="54"/>
      <c r="D325" s="55"/>
      <c r="E325" s="56"/>
      <c r="F325" s="57"/>
      <c r="G325" s="58"/>
      <c r="H325" s="52"/>
      <c r="I325" s="59"/>
      <c r="J325" s="60"/>
      <c r="K325" s="61"/>
      <c r="L325" s="92"/>
      <c r="M325" s="63"/>
      <c r="N325" s="93"/>
      <c r="O325" s="65"/>
      <c r="P325" s="55"/>
      <c r="Q325" s="56"/>
      <c r="R325" s="66"/>
      <c r="S325" s="58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>
      <c r="A326" s="91"/>
      <c r="B326" s="53"/>
      <c r="C326" s="54"/>
      <c r="D326" s="55"/>
      <c r="E326" s="56"/>
      <c r="F326" s="57"/>
      <c r="G326" s="58"/>
      <c r="H326" s="52"/>
      <c r="I326" s="59"/>
      <c r="J326" s="60"/>
      <c r="K326" s="61"/>
      <c r="L326" s="92"/>
      <c r="M326" s="63"/>
      <c r="N326" s="93"/>
      <c r="O326" s="65"/>
      <c r="P326" s="55"/>
      <c r="Q326" s="56"/>
      <c r="R326" s="66"/>
      <c r="S326" s="58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>
      <c r="A327" s="91"/>
      <c r="B327" s="53"/>
      <c r="C327" s="54"/>
      <c r="D327" s="55"/>
      <c r="E327" s="56"/>
      <c r="F327" s="57"/>
      <c r="G327" s="58"/>
      <c r="H327" s="52"/>
      <c r="I327" s="59"/>
      <c r="J327" s="60"/>
      <c r="K327" s="61"/>
      <c r="L327" s="92"/>
      <c r="M327" s="63"/>
      <c r="N327" s="93"/>
      <c r="O327" s="65"/>
      <c r="P327" s="55"/>
      <c r="Q327" s="56"/>
      <c r="R327" s="66"/>
      <c r="S327" s="58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>
      <c r="A328" s="91"/>
      <c r="B328" s="53"/>
      <c r="C328" s="54"/>
      <c r="D328" s="55"/>
      <c r="E328" s="56"/>
      <c r="F328" s="57"/>
      <c r="G328" s="58"/>
      <c r="H328" s="52"/>
      <c r="I328" s="59"/>
      <c r="J328" s="60"/>
      <c r="K328" s="61"/>
      <c r="L328" s="92"/>
      <c r="M328" s="63"/>
      <c r="N328" s="93"/>
      <c r="O328" s="65"/>
      <c r="P328" s="55"/>
      <c r="Q328" s="56"/>
      <c r="R328" s="66"/>
      <c r="S328" s="58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>
      <c r="A329" s="91"/>
      <c r="B329" s="53"/>
      <c r="C329" s="54"/>
      <c r="D329" s="55"/>
      <c r="E329" s="56"/>
      <c r="F329" s="57"/>
      <c r="G329" s="58"/>
      <c r="H329" s="52"/>
      <c r="I329" s="59"/>
      <c r="J329" s="60"/>
      <c r="K329" s="61"/>
      <c r="L329" s="92"/>
      <c r="M329" s="63"/>
      <c r="N329" s="93"/>
      <c r="O329" s="65"/>
      <c r="P329" s="55"/>
      <c r="Q329" s="56"/>
      <c r="R329" s="66"/>
      <c r="S329" s="58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>
      <c r="A330" s="91"/>
      <c r="B330" s="53"/>
      <c r="C330" s="54"/>
      <c r="D330" s="55"/>
      <c r="E330" s="56"/>
      <c r="F330" s="57"/>
      <c r="G330" s="58"/>
      <c r="H330" s="52"/>
      <c r="I330" s="59"/>
      <c r="J330" s="60"/>
      <c r="K330" s="61"/>
      <c r="L330" s="92"/>
      <c r="M330" s="63"/>
      <c r="N330" s="93"/>
      <c r="O330" s="65"/>
      <c r="P330" s="55"/>
      <c r="Q330" s="56"/>
      <c r="R330" s="66"/>
      <c r="S330" s="58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>
      <c r="A331" s="91"/>
      <c r="B331" s="53"/>
      <c r="C331" s="54"/>
      <c r="D331" s="55"/>
      <c r="E331" s="56"/>
      <c r="F331" s="57"/>
      <c r="G331" s="58"/>
      <c r="H331" s="52"/>
      <c r="I331" s="59"/>
      <c r="J331" s="60"/>
      <c r="K331" s="61"/>
      <c r="L331" s="92"/>
      <c r="M331" s="63"/>
      <c r="N331" s="93"/>
      <c r="O331" s="65"/>
      <c r="P331" s="55"/>
      <c r="Q331" s="56"/>
      <c r="R331" s="66"/>
      <c r="S331" s="58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>
      <c r="A332" s="91"/>
      <c r="B332" s="53"/>
      <c r="C332" s="54"/>
      <c r="D332" s="55"/>
      <c r="E332" s="56"/>
      <c r="F332" s="57"/>
      <c r="G332" s="58"/>
      <c r="H332" s="52"/>
      <c r="I332" s="59"/>
      <c r="J332" s="60"/>
      <c r="K332" s="61"/>
      <c r="L332" s="92"/>
      <c r="M332" s="63"/>
      <c r="N332" s="93"/>
      <c r="O332" s="65"/>
      <c r="P332" s="55"/>
      <c r="Q332" s="56"/>
      <c r="R332" s="66"/>
      <c r="S332" s="58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>
      <c r="A333" s="91"/>
      <c r="B333" s="53"/>
      <c r="C333" s="54"/>
      <c r="D333" s="55"/>
      <c r="E333" s="56"/>
      <c r="F333" s="57"/>
      <c r="G333" s="58"/>
      <c r="H333" s="52"/>
      <c r="I333" s="59"/>
      <c r="J333" s="60"/>
      <c r="K333" s="61"/>
      <c r="L333" s="92"/>
      <c r="M333" s="63"/>
      <c r="N333" s="93"/>
      <c r="O333" s="65"/>
      <c r="P333" s="55"/>
      <c r="Q333" s="56"/>
      <c r="R333" s="66"/>
      <c r="S333" s="58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>
      <c r="A334" s="91"/>
      <c r="B334" s="53"/>
      <c r="C334" s="54"/>
      <c r="D334" s="55"/>
      <c r="E334" s="56"/>
      <c r="F334" s="57"/>
      <c r="G334" s="58"/>
      <c r="H334" s="52"/>
      <c r="I334" s="59"/>
      <c r="J334" s="60"/>
      <c r="K334" s="61"/>
      <c r="L334" s="92"/>
      <c r="M334" s="63"/>
      <c r="N334" s="93"/>
      <c r="O334" s="65"/>
      <c r="P334" s="55"/>
      <c r="Q334" s="56"/>
      <c r="R334" s="66"/>
      <c r="S334" s="58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>
      <c r="A335" s="91"/>
      <c r="B335" s="53"/>
      <c r="C335" s="54"/>
      <c r="D335" s="55"/>
      <c r="E335" s="56"/>
      <c r="F335" s="57"/>
      <c r="G335" s="58"/>
      <c r="H335" s="52"/>
      <c r="I335" s="59"/>
      <c r="J335" s="60"/>
      <c r="K335" s="61"/>
      <c r="L335" s="92"/>
      <c r="M335" s="63"/>
      <c r="N335" s="93"/>
      <c r="O335" s="65"/>
      <c r="P335" s="55"/>
      <c r="Q335" s="56"/>
      <c r="R335" s="66"/>
      <c r="S335" s="58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>
      <c r="A336" s="91"/>
      <c r="B336" s="53"/>
      <c r="C336" s="54"/>
      <c r="D336" s="55"/>
      <c r="E336" s="56"/>
      <c r="F336" s="57"/>
      <c r="G336" s="58"/>
      <c r="H336" s="52"/>
      <c r="I336" s="59"/>
      <c r="J336" s="60"/>
      <c r="K336" s="61"/>
      <c r="L336" s="92"/>
      <c r="M336" s="63"/>
      <c r="N336" s="93"/>
      <c r="O336" s="65"/>
      <c r="P336" s="55"/>
      <c r="Q336" s="56"/>
      <c r="R336" s="66"/>
      <c r="S336" s="58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>
      <c r="A337" s="91"/>
      <c r="B337" s="53"/>
      <c r="C337" s="54"/>
      <c r="D337" s="55"/>
      <c r="E337" s="56"/>
      <c r="F337" s="57"/>
      <c r="G337" s="58"/>
      <c r="H337" s="52"/>
      <c r="I337" s="59"/>
      <c r="J337" s="60"/>
      <c r="K337" s="61"/>
      <c r="L337" s="92"/>
      <c r="M337" s="63"/>
      <c r="N337" s="93"/>
      <c r="O337" s="65"/>
      <c r="P337" s="55"/>
      <c r="Q337" s="56"/>
      <c r="R337" s="66"/>
      <c r="S337" s="58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>
      <c r="A338" s="91"/>
      <c r="B338" s="53"/>
      <c r="C338" s="54"/>
      <c r="D338" s="55"/>
      <c r="E338" s="56"/>
      <c r="F338" s="57"/>
      <c r="G338" s="58"/>
      <c r="H338" s="52"/>
      <c r="I338" s="59"/>
      <c r="J338" s="60"/>
      <c r="K338" s="61"/>
      <c r="L338" s="92"/>
      <c r="M338" s="63"/>
      <c r="N338" s="93"/>
      <c r="O338" s="65"/>
      <c r="P338" s="55"/>
      <c r="Q338" s="56"/>
      <c r="R338" s="66"/>
      <c r="S338" s="58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>
      <c r="A339" s="91"/>
      <c r="B339" s="53"/>
      <c r="C339" s="54"/>
      <c r="D339" s="55"/>
      <c r="E339" s="56"/>
      <c r="F339" s="57"/>
      <c r="G339" s="58"/>
      <c r="H339" s="52"/>
      <c r="I339" s="59"/>
      <c r="J339" s="60"/>
      <c r="K339" s="61"/>
      <c r="L339" s="92"/>
      <c r="M339" s="63"/>
      <c r="N339" s="93"/>
      <c r="O339" s="65"/>
      <c r="P339" s="55"/>
      <c r="Q339" s="56"/>
      <c r="R339" s="66"/>
      <c r="S339" s="58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>
      <c r="A340" s="91"/>
      <c r="B340" s="53"/>
      <c r="C340" s="54"/>
      <c r="D340" s="55"/>
      <c r="E340" s="56"/>
      <c r="F340" s="57"/>
      <c r="G340" s="58"/>
      <c r="H340" s="52"/>
      <c r="I340" s="59"/>
      <c r="J340" s="60"/>
      <c r="K340" s="61"/>
      <c r="L340" s="92"/>
      <c r="M340" s="63"/>
      <c r="N340" s="93"/>
      <c r="O340" s="65"/>
      <c r="P340" s="55"/>
      <c r="Q340" s="56"/>
      <c r="R340" s="66"/>
      <c r="S340" s="58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>
      <c r="A341" s="91"/>
      <c r="B341" s="53"/>
      <c r="C341" s="54"/>
      <c r="D341" s="55"/>
      <c r="E341" s="56"/>
      <c r="F341" s="57"/>
      <c r="G341" s="58"/>
      <c r="H341" s="52"/>
      <c r="I341" s="59"/>
      <c r="J341" s="60"/>
      <c r="K341" s="61"/>
      <c r="L341" s="92"/>
      <c r="M341" s="63"/>
      <c r="N341" s="93"/>
      <c r="O341" s="65"/>
      <c r="P341" s="55"/>
      <c r="Q341" s="56"/>
      <c r="R341" s="66"/>
      <c r="S341" s="58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>
      <c r="A342" s="91"/>
      <c r="B342" s="53"/>
      <c r="C342" s="54"/>
      <c r="D342" s="55"/>
      <c r="E342" s="56"/>
      <c r="F342" s="57"/>
      <c r="G342" s="58"/>
      <c r="H342" s="52"/>
      <c r="I342" s="59"/>
      <c r="J342" s="60"/>
      <c r="K342" s="61"/>
      <c r="L342" s="92"/>
      <c r="M342" s="63"/>
      <c r="N342" s="93"/>
      <c r="O342" s="65"/>
      <c r="P342" s="55"/>
      <c r="Q342" s="56"/>
      <c r="R342" s="66"/>
      <c r="S342" s="58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>
      <c r="A343" s="91"/>
      <c r="B343" s="53"/>
      <c r="C343" s="54"/>
      <c r="D343" s="55"/>
      <c r="E343" s="56"/>
      <c r="F343" s="57"/>
      <c r="G343" s="58"/>
      <c r="H343" s="52"/>
      <c r="I343" s="59"/>
      <c r="J343" s="60"/>
      <c r="K343" s="61"/>
      <c r="L343" s="92"/>
      <c r="M343" s="63"/>
      <c r="N343" s="93"/>
      <c r="O343" s="65"/>
      <c r="P343" s="55"/>
      <c r="Q343" s="56"/>
      <c r="R343" s="66"/>
      <c r="S343" s="58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>
      <c r="A344" s="91"/>
      <c r="B344" s="53"/>
      <c r="C344" s="54"/>
      <c r="D344" s="55"/>
      <c r="E344" s="56"/>
      <c r="F344" s="57"/>
      <c r="G344" s="58"/>
      <c r="H344" s="52"/>
      <c r="I344" s="59"/>
      <c r="J344" s="60"/>
      <c r="K344" s="61"/>
      <c r="L344" s="92"/>
      <c r="M344" s="63"/>
      <c r="N344" s="93"/>
      <c r="O344" s="65"/>
      <c r="P344" s="55"/>
      <c r="Q344" s="56"/>
      <c r="R344" s="66"/>
      <c r="S344" s="58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>
      <c r="A345" s="91"/>
      <c r="B345" s="53"/>
      <c r="C345" s="54"/>
      <c r="D345" s="55"/>
      <c r="E345" s="56"/>
      <c r="F345" s="57"/>
      <c r="G345" s="58"/>
      <c r="H345" s="52"/>
      <c r="I345" s="59"/>
      <c r="J345" s="60"/>
      <c r="K345" s="61"/>
      <c r="L345" s="92"/>
      <c r="M345" s="63"/>
      <c r="N345" s="93"/>
      <c r="O345" s="65"/>
      <c r="P345" s="55"/>
      <c r="Q345" s="56"/>
      <c r="R345" s="66"/>
      <c r="S345" s="58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>
      <c r="A346" s="91"/>
      <c r="B346" s="53"/>
      <c r="C346" s="54"/>
      <c r="D346" s="55"/>
      <c r="E346" s="56"/>
      <c r="F346" s="57"/>
      <c r="G346" s="58"/>
      <c r="H346" s="52"/>
      <c r="I346" s="59"/>
      <c r="J346" s="60"/>
      <c r="K346" s="61"/>
      <c r="L346" s="92"/>
      <c r="M346" s="63"/>
      <c r="N346" s="93"/>
      <c r="O346" s="65"/>
      <c r="P346" s="55"/>
      <c r="Q346" s="56"/>
      <c r="R346" s="66"/>
      <c r="S346" s="58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>
      <c r="A347" s="91"/>
      <c r="B347" s="53"/>
      <c r="C347" s="54"/>
      <c r="D347" s="55"/>
      <c r="E347" s="56"/>
      <c r="F347" s="57"/>
      <c r="G347" s="58"/>
      <c r="H347" s="52"/>
      <c r="I347" s="59"/>
      <c r="J347" s="60"/>
      <c r="K347" s="61"/>
      <c r="L347" s="92"/>
      <c r="M347" s="63"/>
      <c r="N347" s="93"/>
      <c r="O347" s="65"/>
      <c r="P347" s="55"/>
      <c r="Q347" s="56"/>
      <c r="R347" s="66"/>
      <c r="S347" s="58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>
      <c r="A348" s="91"/>
      <c r="B348" s="53"/>
      <c r="C348" s="54"/>
      <c r="D348" s="55"/>
      <c r="E348" s="56"/>
      <c r="F348" s="57"/>
      <c r="G348" s="58"/>
      <c r="H348" s="52"/>
      <c r="I348" s="59"/>
      <c r="J348" s="60"/>
      <c r="K348" s="61"/>
      <c r="L348" s="92"/>
      <c r="M348" s="63"/>
      <c r="N348" s="93"/>
      <c r="O348" s="65"/>
      <c r="P348" s="55"/>
      <c r="Q348" s="56"/>
      <c r="R348" s="66"/>
      <c r="S348" s="58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>
      <c r="A349" s="91"/>
      <c r="B349" s="53"/>
      <c r="C349" s="54"/>
      <c r="D349" s="55"/>
      <c r="E349" s="56"/>
      <c r="F349" s="57"/>
      <c r="G349" s="58"/>
      <c r="H349" s="52"/>
      <c r="I349" s="59"/>
      <c r="J349" s="60"/>
      <c r="K349" s="61"/>
      <c r="L349" s="92"/>
      <c r="M349" s="63"/>
      <c r="N349" s="93"/>
      <c r="O349" s="65"/>
      <c r="P349" s="55"/>
      <c r="Q349" s="56"/>
      <c r="R349" s="66"/>
      <c r="S349" s="58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>
      <c r="A350" s="91"/>
      <c r="B350" s="53"/>
      <c r="C350" s="54"/>
      <c r="D350" s="55"/>
      <c r="E350" s="56"/>
      <c r="F350" s="57"/>
      <c r="G350" s="58"/>
      <c r="H350" s="52"/>
      <c r="I350" s="59"/>
      <c r="J350" s="60"/>
      <c r="K350" s="61"/>
      <c r="L350" s="92"/>
      <c r="M350" s="63"/>
      <c r="N350" s="93"/>
      <c r="O350" s="65"/>
      <c r="P350" s="55"/>
      <c r="Q350" s="56"/>
      <c r="R350" s="66"/>
      <c r="S350" s="58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>
      <c r="A351" s="91"/>
      <c r="B351" s="53"/>
      <c r="C351" s="54"/>
      <c r="D351" s="55"/>
      <c r="E351" s="56"/>
      <c r="F351" s="57"/>
      <c r="G351" s="58"/>
      <c r="H351" s="52"/>
      <c r="I351" s="59"/>
      <c r="J351" s="60"/>
      <c r="K351" s="61"/>
      <c r="L351" s="92"/>
      <c r="M351" s="63"/>
      <c r="N351" s="93"/>
      <c r="O351" s="65"/>
      <c r="P351" s="55"/>
      <c r="Q351" s="56"/>
      <c r="R351" s="66"/>
      <c r="S351" s="58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>
      <c r="A352" s="91"/>
      <c r="B352" s="53"/>
      <c r="C352" s="54"/>
      <c r="D352" s="55"/>
      <c r="E352" s="56"/>
      <c r="F352" s="57"/>
      <c r="G352" s="58"/>
      <c r="H352" s="52"/>
      <c r="I352" s="59"/>
      <c r="J352" s="60"/>
      <c r="K352" s="61"/>
      <c r="L352" s="92"/>
      <c r="M352" s="63"/>
      <c r="N352" s="93"/>
      <c r="O352" s="65"/>
      <c r="P352" s="55"/>
      <c r="Q352" s="56"/>
      <c r="R352" s="66"/>
      <c r="S352" s="58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>
      <c r="A353" s="91"/>
      <c r="B353" s="53"/>
      <c r="C353" s="54"/>
      <c r="D353" s="55"/>
      <c r="E353" s="56"/>
      <c r="F353" s="57"/>
      <c r="G353" s="58"/>
      <c r="H353" s="52"/>
      <c r="I353" s="59"/>
      <c r="J353" s="60"/>
      <c r="K353" s="61"/>
      <c r="L353" s="92"/>
      <c r="M353" s="63"/>
      <c r="N353" s="93"/>
      <c r="O353" s="65"/>
      <c r="P353" s="55"/>
      <c r="Q353" s="56"/>
      <c r="R353" s="66"/>
      <c r="S353" s="58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>
      <c r="A354" s="91"/>
      <c r="B354" s="53"/>
      <c r="C354" s="54"/>
      <c r="D354" s="55"/>
      <c r="E354" s="56"/>
      <c r="F354" s="57"/>
      <c r="G354" s="58"/>
      <c r="H354" s="52"/>
      <c r="I354" s="59"/>
      <c r="J354" s="60"/>
      <c r="K354" s="61"/>
      <c r="L354" s="92"/>
      <c r="M354" s="63"/>
      <c r="N354" s="93"/>
      <c r="O354" s="65"/>
      <c r="P354" s="55"/>
      <c r="Q354" s="56"/>
      <c r="R354" s="66"/>
      <c r="S354" s="58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>
      <c r="A355" s="91"/>
      <c r="B355" s="53"/>
      <c r="C355" s="54"/>
      <c r="D355" s="55"/>
      <c r="E355" s="56"/>
      <c r="F355" s="57"/>
      <c r="G355" s="58"/>
      <c r="H355" s="52"/>
      <c r="I355" s="59"/>
      <c r="J355" s="60"/>
      <c r="K355" s="61"/>
      <c r="L355" s="92"/>
      <c r="M355" s="63"/>
      <c r="N355" s="93"/>
      <c r="O355" s="65"/>
      <c r="P355" s="55"/>
      <c r="Q355" s="56"/>
      <c r="R355" s="66"/>
      <c r="S355" s="58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>
      <c r="A356" s="91"/>
      <c r="B356" s="53"/>
      <c r="C356" s="54"/>
      <c r="D356" s="55"/>
      <c r="E356" s="56"/>
      <c r="F356" s="57"/>
      <c r="G356" s="58"/>
      <c r="H356" s="52"/>
      <c r="I356" s="59"/>
      <c r="J356" s="60"/>
      <c r="K356" s="61"/>
      <c r="L356" s="92"/>
      <c r="M356" s="63"/>
      <c r="N356" s="93"/>
      <c r="O356" s="65"/>
      <c r="P356" s="55"/>
      <c r="Q356" s="56"/>
      <c r="R356" s="66"/>
      <c r="S356" s="58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>
      <c r="A357" s="91"/>
      <c r="B357" s="53"/>
      <c r="C357" s="54"/>
      <c r="D357" s="55"/>
      <c r="E357" s="56"/>
      <c r="F357" s="57"/>
      <c r="G357" s="58"/>
      <c r="H357" s="52"/>
      <c r="I357" s="59"/>
      <c r="J357" s="60"/>
      <c r="K357" s="61"/>
      <c r="L357" s="92"/>
      <c r="M357" s="63"/>
      <c r="N357" s="93"/>
      <c r="O357" s="65"/>
      <c r="P357" s="55"/>
      <c r="Q357" s="56"/>
      <c r="R357" s="66"/>
      <c r="S357" s="58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>
      <c r="A358" s="91"/>
      <c r="B358" s="53"/>
      <c r="C358" s="54"/>
      <c r="D358" s="55"/>
      <c r="E358" s="56"/>
      <c r="F358" s="57"/>
      <c r="G358" s="58"/>
      <c r="H358" s="52"/>
      <c r="I358" s="59"/>
      <c r="J358" s="60"/>
      <c r="K358" s="61"/>
      <c r="L358" s="92"/>
      <c r="M358" s="63"/>
      <c r="N358" s="93"/>
      <c r="O358" s="65"/>
      <c r="P358" s="55"/>
      <c r="Q358" s="56"/>
      <c r="R358" s="66"/>
      <c r="S358" s="58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>
      <c r="A359" s="91"/>
      <c r="B359" s="53"/>
      <c r="C359" s="54"/>
      <c r="D359" s="55"/>
      <c r="E359" s="56"/>
      <c r="F359" s="57"/>
      <c r="G359" s="58"/>
      <c r="H359" s="52"/>
      <c r="I359" s="59"/>
      <c r="J359" s="60"/>
      <c r="K359" s="61"/>
      <c r="L359" s="92"/>
      <c r="M359" s="63"/>
      <c r="N359" s="93"/>
      <c r="O359" s="65"/>
      <c r="P359" s="55"/>
      <c r="Q359" s="56"/>
      <c r="R359" s="66"/>
      <c r="S359" s="58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>
      <c r="A360" s="91"/>
      <c r="B360" s="53"/>
      <c r="C360" s="54"/>
      <c r="D360" s="55"/>
      <c r="E360" s="56"/>
      <c r="F360" s="57"/>
      <c r="G360" s="58"/>
      <c r="H360" s="52"/>
      <c r="I360" s="59"/>
      <c r="J360" s="60"/>
      <c r="K360" s="61"/>
      <c r="L360" s="92"/>
      <c r="M360" s="63"/>
      <c r="N360" s="93"/>
      <c r="O360" s="65"/>
      <c r="P360" s="55"/>
      <c r="Q360" s="56"/>
      <c r="R360" s="66"/>
      <c r="S360" s="58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>
      <c r="A361" s="91"/>
      <c r="B361" s="53"/>
      <c r="C361" s="54"/>
      <c r="D361" s="55"/>
      <c r="E361" s="56"/>
      <c r="F361" s="57"/>
      <c r="G361" s="58"/>
      <c r="H361" s="52"/>
      <c r="I361" s="59"/>
      <c r="J361" s="60"/>
      <c r="K361" s="61"/>
      <c r="L361" s="92"/>
      <c r="M361" s="63"/>
      <c r="N361" s="93"/>
      <c r="O361" s="65"/>
      <c r="P361" s="55"/>
      <c r="Q361" s="56"/>
      <c r="R361" s="66"/>
      <c r="S361" s="58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>
      <c r="A362" s="91"/>
      <c r="B362" s="53"/>
      <c r="C362" s="54"/>
      <c r="D362" s="55"/>
      <c r="E362" s="56"/>
      <c r="F362" s="57"/>
      <c r="G362" s="58"/>
      <c r="H362" s="52"/>
      <c r="I362" s="59"/>
      <c r="J362" s="60"/>
      <c r="K362" s="61"/>
      <c r="L362" s="92"/>
      <c r="M362" s="63"/>
      <c r="N362" s="93"/>
      <c r="O362" s="65"/>
      <c r="P362" s="55"/>
      <c r="Q362" s="56"/>
      <c r="R362" s="66"/>
      <c r="S362" s="58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>
      <c r="A363" s="91"/>
      <c r="B363" s="53"/>
      <c r="C363" s="54"/>
      <c r="D363" s="55"/>
      <c r="E363" s="56"/>
      <c r="F363" s="57"/>
      <c r="G363" s="58"/>
      <c r="H363" s="52"/>
      <c r="I363" s="59"/>
      <c r="J363" s="60"/>
      <c r="K363" s="61"/>
      <c r="L363" s="92"/>
      <c r="M363" s="63"/>
      <c r="N363" s="93"/>
      <c r="O363" s="65"/>
      <c r="P363" s="55"/>
      <c r="Q363" s="56"/>
      <c r="R363" s="66"/>
      <c r="S363" s="58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>
      <c r="A364" s="91"/>
      <c r="B364" s="53"/>
      <c r="C364" s="54"/>
      <c r="D364" s="55"/>
      <c r="E364" s="56"/>
      <c r="F364" s="57"/>
      <c r="G364" s="58"/>
      <c r="H364" s="52"/>
      <c r="I364" s="59"/>
      <c r="J364" s="60"/>
      <c r="K364" s="61"/>
      <c r="L364" s="92"/>
      <c r="M364" s="63"/>
      <c r="N364" s="93"/>
      <c r="O364" s="65"/>
      <c r="P364" s="55"/>
      <c r="Q364" s="56"/>
      <c r="R364" s="66"/>
      <c r="S364" s="58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>
      <c r="A365" s="91"/>
      <c r="B365" s="53"/>
      <c r="C365" s="54"/>
      <c r="D365" s="55"/>
      <c r="E365" s="56"/>
      <c r="F365" s="57"/>
      <c r="G365" s="58"/>
      <c r="H365" s="52"/>
      <c r="I365" s="59"/>
      <c r="J365" s="60"/>
      <c r="K365" s="61"/>
      <c r="L365" s="92"/>
      <c r="M365" s="63"/>
      <c r="N365" s="93"/>
      <c r="O365" s="65"/>
      <c r="P365" s="55"/>
      <c r="Q365" s="56"/>
      <c r="R365" s="66"/>
      <c r="S365" s="58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>
      <c r="A366" s="91"/>
      <c r="B366" s="53"/>
      <c r="C366" s="54"/>
      <c r="D366" s="55"/>
      <c r="E366" s="56"/>
      <c r="F366" s="57"/>
      <c r="G366" s="58"/>
      <c r="H366" s="52"/>
      <c r="I366" s="59"/>
      <c r="J366" s="60"/>
      <c r="K366" s="61"/>
      <c r="L366" s="92"/>
      <c r="M366" s="63"/>
      <c r="N366" s="93"/>
      <c r="O366" s="65"/>
      <c r="P366" s="55"/>
      <c r="Q366" s="56"/>
      <c r="R366" s="66"/>
      <c r="S366" s="58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>
      <c r="A367" s="91"/>
      <c r="B367" s="53"/>
      <c r="C367" s="54"/>
      <c r="D367" s="55"/>
      <c r="E367" s="56"/>
      <c r="F367" s="57"/>
      <c r="G367" s="58"/>
      <c r="H367" s="52"/>
      <c r="I367" s="59"/>
      <c r="J367" s="60"/>
      <c r="K367" s="61"/>
      <c r="L367" s="92"/>
      <c r="M367" s="63"/>
      <c r="N367" s="93"/>
      <c r="O367" s="65"/>
      <c r="P367" s="55"/>
      <c r="Q367" s="56"/>
      <c r="R367" s="66"/>
      <c r="S367" s="58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>
      <c r="A368" s="91"/>
      <c r="B368" s="53"/>
      <c r="C368" s="54"/>
      <c r="D368" s="55"/>
      <c r="E368" s="56"/>
      <c r="F368" s="57"/>
      <c r="G368" s="58"/>
      <c r="H368" s="52"/>
      <c r="I368" s="59"/>
      <c r="J368" s="60"/>
      <c r="K368" s="61"/>
      <c r="L368" s="92"/>
      <c r="M368" s="63"/>
      <c r="N368" s="93"/>
      <c r="O368" s="65"/>
      <c r="P368" s="55"/>
      <c r="Q368" s="56"/>
      <c r="R368" s="66"/>
      <c r="S368" s="58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>
      <c r="A369" s="91"/>
      <c r="B369" s="53"/>
      <c r="C369" s="54"/>
      <c r="D369" s="55"/>
      <c r="E369" s="56"/>
      <c r="F369" s="57"/>
      <c r="G369" s="58"/>
      <c r="H369" s="52"/>
      <c r="I369" s="59"/>
      <c r="J369" s="60"/>
      <c r="K369" s="61"/>
      <c r="L369" s="92"/>
      <c r="M369" s="63"/>
      <c r="N369" s="93"/>
      <c r="O369" s="65"/>
      <c r="P369" s="55"/>
      <c r="Q369" s="56"/>
      <c r="R369" s="66"/>
      <c r="S369" s="58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>
      <c r="A370" s="91"/>
      <c r="B370" s="53"/>
      <c r="C370" s="54"/>
      <c r="D370" s="55"/>
      <c r="E370" s="56"/>
      <c r="F370" s="57"/>
      <c r="G370" s="58"/>
      <c r="H370" s="52"/>
      <c r="I370" s="59"/>
      <c r="J370" s="60"/>
      <c r="K370" s="61"/>
      <c r="L370" s="92"/>
      <c r="M370" s="63"/>
      <c r="N370" s="93"/>
      <c r="O370" s="65"/>
      <c r="P370" s="55"/>
      <c r="Q370" s="56"/>
      <c r="R370" s="66"/>
      <c r="S370" s="58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>
      <c r="A371" s="91"/>
      <c r="B371" s="53"/>
      <c r="C371" s="54"/>
      <c r="D371" s="55"/>
      <c r="E371" s="56"/>
      <c r="F371" s="57"/>
      <c r="G371" s="58"/>
      <c r="H371" s="52"/>
      <c r="I371" s="59"/>
      <c r="J371" s="60"/>
      <c r="K371" s="61"/>
      <c r="L371" s="92"/>
      <c r="M371" s="63"/>
      <c r="N371" s="93"/>
      <c r="O371" s="65"/>
      <c r="P371" s="55"/>
      <c r="Q371" s="56"/>
      <c r="R371" s="66"/>
      <c r="S371" s="58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>
      <c r="A372" s="91"/>
      <c r="B372" s="53"/>
      <c r="C372" s="54"/>
      <c r="D372" s="55"/>
      <c r="E372" s="56"/>
      <c r="F372" s="57"/>
      <c r="G372" s="58"/>
      <c r="H372" s="52"/>
      <c r="I372" s="59"/>
      <c r="J372" s="60"/>
      <c r="K372" s="61"/>
      <c r="L372" s="92"/>
      <c r="M372" s="63"/>
      <c r="N372" s="93"/>
      <c r="O372" s="65"/>
      <c r="P372" s="55"/>
      <c r="Q372" s="56"/>
      <c r="R372" s="66"/>
      <c r="S372" s="58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>
      <c r="A373" s="91"/>
      <c r="B373" s="53"/>
      <c r="C373" s="54"/>
      <c r="D373" s="55"/>
      <c r="E373" s="56"/>
      <c r="F373" s="57"/>
      <c r="G373" s="58"/>
      <c r="H373" s="52"/>
      <c r="I373" s="59"/>
      <c r="J373" s="60"/>
      <c r="K373" s="61"/>
      <c r="L373" s="92"/>
      <c r="M373" s="63"/>
      <c r="N373" s="93"/>
      <c r="O373" s="65"/>
      <c r="P373" s="55"/>
      <c r="Q373" s="56"/>
      <c r="R373" s="66"/>
      <c r="S373" s="58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>
      <c r="A374" s="91"/>
      <c r="B374" s="53"/>
      <c r="C374" s="54"/>
      <c r="D374" s="55"/>
      <c r="E374" s="56"/>
      <c r="F374" s="57"/>
      <c r="G374" s="58"/>
      <c r="H374" s="52"/>
      <c r="I374" s="59"/>
      <c r="J374" s="60"/>
      <c r="K374" s="61"/>
      <c r="L374" s="92"/>
      <c r="M374" s="63"/>
      <c r="N374" s="93"/>
      <c r="O374" s="65"/>
      <c r="P374" s="55"/>
      <c r="Q374" s="56"/>
      <c r="R374" s="66"/>
      <c r="S374" s="58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>
      <c r="A375" s="91"/>
      <c r="B375" s="53"/>
      <c r="C375" s="54"/>
      <c r="D375" s="55"/>
      <c r="E375" s="56"/>
      <c r="F375" s="57"/>
      <c r="G375" s="58"/>
      <c r="H375" s="52"/>
      <c r="I375" s="59"/>
      <c r="J375" s="60"/>
      <c r="K375" s="61"/>
      <c r="L375" s="92"/>
      <c r="M375" s="63"/>
      <c r="N375" s="93"/>
      <c r="O375" s="65"/>
      <c r="P375" s="55"/>
      <c r="Q375" s="56"/>
      <c r="R375" s="66"/>
      <c r="S375" s="58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>
      <c r="A376" s="91"/>
      <c r="B376" s="53"/>
      <c r="C376" s="54"/>
      <c r="D376" s="55"/>
      <c r="E376" s="56"/>
      <c r="F376" s="57"/>
      <c r="G376" s="58"/>
      <c r="H376" s="52"/>
      <c r="I376" s="59"/>
      <c r="J376" s="60"/>
      <c r="K376" s="61"/>
      <c r="L376" s="92"/>
      <c r="M376" s="63"/>
      <c r="N376" s="93"/>
      <c r="O376" s="65"/>
      <c r="P376" s="55"/>
      <c r="Q376" s="56"/>
      <c r="R376" s="66"/>
      <c r="S376" s="58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>
      <c r="A377" s="91"/>
      <c r="B377" s="53"/>
      <c r="C377" s="54"/>
      <c r="D377" s="55"/>
      <c r="E377" s="56"/>
      <c r="F377" s="57"/>
      <c r="G377" s="58"/>
      <c r="H377" s="52"/>
      <c r="I377" s="59"/>
      <c r="J377" s="60"/>
      <c r="K377" s="61"/>
      <c r="L377" s="92"/>
      <c r="M377" s="63"/>
      <c r="N377" s="93"/>
      <c r="O377" s="65"/>
      <c r="P377" s="55"/>
      <c r="Q377" s="56"/>
      <c r="R377" s="66"/>
      <c r="S377" s="58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>
      <c r="A378" s="91"/>
      <c r="B378" s="53"/>
      <c r="C378" s="54"/>
      <c r="D378" s="55"/>
      <c r="E378" s="56"/>
      <c r="F378" s="57"/>
      <c r="G378" s="58"/>
      <c r="H378" s="52"/>
      <c r="I378" s="59"/>
      <c r="J378" s="60"/>
      <c r="K378" s="61"/>
      <c r="L378" s="92"/>
      <c r="M378" s="63"/>
      <c r="N378" s="93"/>
      <c r="O378" s="65"/>
      <c r="P378" s="55"/>
      <c r="Q378" s="56"/>
      <c r="R378" s="66"/>
      <c r="S378" s="58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>
      <c r="A379" s="91"/>
      <c r="B379" s="53"/>
      <c r="C379" s="54"/>
      <c r="D379" s="55"/>
      <c r="E379" s="56"/>
      <c r="F379" s="57"/>
      <c r="G379" s="58"/>
      <c r="H379" s="52"/>
      <c r="I379" s="59"/>
      <c r="J379" s="60"/>
      <c r="K379" s="61"/>
      <c r="L379" s="92"/>
      <c r="M379" s="63"/>
      <c r="N379" s="93"/>
      <c r="O379" s="65"/>
      <c r="P379" s="55"/>
      <c r="Q379" s="56"/>
      <c r="R379" s="66"/>
      <c r="S379" s="58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>
      <c r="A380" s="91"/>
      <c r="B380" s="53"/>
      <c r="C380" s="54"/>
      <c r="D380" s="55"/>
      <c r="E380" s="56"/>
      <c r="F380" s="57"/>
      <c r="G380" s="58"/>
      <c r="H380" s="52"/>
      <c r="I380" s="59"/>
      <c r="J380" s="60"/>
      <c r="K380" s="61"/>
      <c r="L380" s="92"/>
      <c r="M380" s="63"/>
      <c r="N380" s="93"/>
      <c r="O380" s="65"/>
      <c r="P380" s="55"/>
      <c r="Q380" s="56"/>
      <c r="R380" s="66"/>
      <c r="S380" s="58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>
      <c r="A381" s="91"/>
      <c r="B381" s="53"/>
      <c r="C381" s="54"/>
      <c r="D381" s="55"/>
      <c r="E381" s="56"/>
      <c r="F381" s="57"/>
      <c r="G381" s="58"/>
      <c r="H381" s="52"/>
      <c r="I381" s="59"/>
      <c r="J381" s="60"/>
      <c r="K381" s="61"/>
      <c r="L381" s="92"/>
      <c r="M381" s="63"/>
      <c r="N381" s="93"/>
      <c r="O381" s="65"/>
      <c r="P381" s="55"/>
      <c r="Q381" s="56"/>
      <c r="R381" s="66"/>
      <c r="S381" s="58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>
      <c r="A382" s="91"/>
      <c r="B382" s="53"/>
      <c r="C382" s="54"/>
      <c r="D382" s="55"/>
      <c r="E382" s="56"/>
      <c r="F382" s="57"/>
      <c r="G382" s="58"/>
      <c r="H382" s="52"/>
      <c r="I382" s="59"/>
      <c r="J382" s="60"/>
      <c r="K382" s="61"/>
      <c r="L382" s="92"/>
      <c r="M382" s="63"/>
      <c r="N382" s="93"/>
      <c r="O382" s="65"/>
      <c r="P382" s="55"/>
      <c r="Q382" s="56"/>
      <c r="R382" s="66"/>
      <c r="S382" s="58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>
      <c r="A383" s="91"/>
      <c r="B383" s="53"/>
      <c r="C383" s="54"/>
      <c r="D383" s="55"/>
      <c r="E383" s="56"/>
      <c r="F383" s="57"/>
      <c r="G383" s="58"/>
      <c r="H383" s="52"/>
      <c r="I383" s="59"/>
      <c r="J383" s="60"/>
      <c r="K383" s="61"/>
      <c r="L383" s="92"/>
      <c r="M383" s="63"/>
      <c r="N383" s="93"/>
      <c r="O383" s="65"/>
      <c r="P383" s="55"/>
      <c r="Q383" s="56"/>
      <c r="R383" s="66"/>
      <c r="S383" s="58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>
      <c r="A384" s="91"/>
      <c r="B384" s="53"/>
      <c r="C384" s="54"/>
      <c r="D384" s="55"/>
      <c r="E384" s="56"/>
      <c r="F384" s="57"/>
      <c r="G384" s="58"/>
      <c r="H384" s="52"/>
      <c r="I384" s="59"/>
      <c r="J384" s="60"/>
      <c r="K384" s="61"/>
      <c r="L384" s="92"/>
      <c r="M384" s="63"/>
      <c r="N384" s="93"/>
      <c r="O384" s="65"/>
      <c r="P384" s="55"/>
      <c r="Q384" s="56"/>
      <c r="R384" s="66"/>
      <c r="S384" s="58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>
      <c r="A385" s="91"/>
      <c r="B385" s="53"/>
      <c r="C385" s="54"/>
      <c r="D385" s="55"/>
      <c r="E385" s="56"/>
      <c r="F385" s="57"/>
      <c r="G385" s="58"/>
      <c r="H385" s="52"/>
      <c r="I385" s="59"/>
      <c r="J385" s="60"/>
      <c r="K385" s="61"/>
      <c r="L385" s="92"/>
      <c r="M385" s="63"/>
      <c r="N385" s="93"/>
      <c r="O385" s="65"/>
      <c r="P385" s="55"/>
      <c r="Q385" s="56"/>
      <c r="R385" s="66"/>
      <c r="S385" s="58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>
      <c r="A386" s="91"/>
      <c r="B386" s="53"/>
      <c r="C386" s="54"/>
      <c r="D386" s="55"/>
      <c r="E386" s="56"/>
      <c r="F386" s="57"/>
      <c r="G386" s="58"/>
      <c r="H386" s="52"/>
      <c r="I386" s="59"/>
      <c r="J386" s="60"/>
      <c r="K386" s="61"/>
      <c r="L386" s="92"/>
      <c r="M386" s="63"/>
      <c r="N386" s="93"/>
      <c r="O386" s="65"/>
      <c r="P386" s="55"/>
      <c r="Q386" s="56"/>
      <c r="R386" s="66"/>
      <c r="S386" s="58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>
      <c r="A387" s="91"/>
      <c r="B387" s="53"/>
      <c r="C387" s="54"/>
      <c r="D387" s="55"/>
      <c r="E387" s="56"/>
      <c r="F387" s="57"/>
      <c r="G387" s="58"/>
      <c r="H387" s="52"/>
      <c r="I387" s="59"/>
      <c r="J387" s="60"/>
      <c r="K387" s="61"/>
      <c r="L387" s="92"/>
      <c r="M387" s="63"/>
      <c r="N387" s="93"/>
      <c r="O387" s="65"/>
      <c r="P387" s="55"/>
      <c r="Q387" s="56"/>
      <c r="R387" s="66"/>
      <c r="S387" s="58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>
      <c r="A388" s="91"/>
      <c r="B388" s="53"/>
      <c r="C388" s="54"/>
      <c r="D388" s="55"/>
      <c r="E388" s="56"/>
      <c r="F388" s="57"/>
      <c r="G388" s="58"/>
      <c r="H388" s="52"/>
      <c r="I388" s="59"/>
      <c r="J388" s="60"/>
      <c r="K388" s="61"/>
      <c r="L388" s="92"/>
      <c r="M388" s="63"/>
      <c r="N388" s="93"/>
      <c r="O388" s="65"/>
      <c r="P388" s="55"/>
      <c r="Q388" s="56"/>
      <c r="R388" s="66"/>
      <c r="S388" s="58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>
      <c r="A389" s="91"/>
      <c r="B389" s="53"/>
      <c r="C389" s="54"/>
      <c r="D389" s="55"/>
      <c r="E389" s="56"/>
      <c r="F389" s="57"/>
      <c r="G389" s="58"/>
      <c r="H389" s="52"/>
      <c r="I389" s="59"/>
      <c r="J389" s="60"/>
      <c r="K389" s="61"/>
      <c r="L389" s="92"/>
      <c r="M389" s="63"/>
      <c r="N389" s="93"/>
      <c r="O389" s="65"/>
      <c r="P389" s="55"/>
      <c r="Q389" s="56"/>
      <c r="R389" s="66"/>
      <c r="S389" s="58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>
      <c r="A390" s="91"/>
      <c r="B390" s="53"/>
      <c r="C390" s="54"/>
      <c r="D390" s="55"/>
      <c r="E390" s="56"/>
      <c r="F390" s="57"/>
      <c r="G390" s="58"/>
      <c r="H390" s="52"/>
      <c r="I390" s="59"/>
      <c r="J390" s="60"/>
      <c r="K390" s="61"/>
      <c r="L390" s="92"/>
      <c r="M390" s="63"/>
      <c r="N390" s="93"/>
      <c r="O390" s="65"/>
      <c r="P390" s="55"/>
      <c r="Q390" s="56"/>
      <c r="R390" s="66"/>
      <c r="S390" s="58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>
      <c r="A391" s="91"/>
      <c r="B391" s="53"/>
      <c r="C391" s="54"/>
      <c r="D391" s="55"/>
      <c r="E391" s="56"/>
      <c r="F391" s="57"/>
      <c r="G391" s="58"/>
      <c r="H391" s="52"/>
      <c r="I391" s="59"/>
      <c r="J391" s="60"/>
      <c r="K391" s="61"/>
      <c r="L391" s="92"/>
      <c r="M391" s="63"/>
      <c r="N391" s="93"/>
      <c r="O391" s="65"/>
      <c r="P391" s="55"/>
      <c r="Q391" s="56"/>
      <c r="R391" s="66"/>
      <c r="S391" s="58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>
      <c r="A392" s="91"/>
      <c r="B392" s="53"/>
      <c r="C392" s="54"/>
      <c r="D392" s="55"/>
      <c r="E392" s="56"/>
      <c r="F392" s="57"/>
      <c r="G392" s="58"/>
      <c r="H392" s="52"/>
      <c r="I392" s="59"/>
      <c r="J392" s="60"/>
      <c r="K392" s="61"/>
      <c r="L392" s="92"/>
      <c r="M392" s="63"/>
      <c r="N392" s="93"/>
      <c r="O392" s="65"/>
      <c r="P392" s="55"/>
      <c r="Q392" s="56"/>
      <c r="R392" s="66"/>
      <c r="S392" s="58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>
      <c r="A393" s="91"/>
      <c r="B393" s="53"/>
      <c r="C393" s="54"/>
      <c r="D393" s="55"/>
      <c r="E393" s="56"/>
      <c r="F393" s="57"/>
      <c r="G393" s="58"/>
      <c r="H393" s="52"/>
      <c r="I393" s="59"/>
      <c r="J393" s="60"/>
      <c r="K393" s="61"/>
      <c r="L393" s="92"/>
      <c r="M393" s="63"/>
      <c r="N393" s="93"/>
      <c r="O393" s="65"/>
      <c r="P393" s="55"/>
      <c r="Q393" s="56"/>
      <c r="R393" s="66"/>
      <c r="S393" s="58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>
      <c r="A394" s="91"/>
      <c r="B394" s="53"/>
      <c r="C394" s="54"/>
      <c r="D394" s="55"/>
      <c r="E394" s="56"/>
      <c r="F394" s="57"/>
      <c r="G394" s="58"/>
      <c r="H394" s="52"/>
      <c r="I394" s="59"/>
      <c r="J394" s="60"/>
      <c r="K394" s="61"/>
      <c r="L394" s="92"/>
      <c r="M394" s="63"/>
      <c r="N394" s="93"/>
      <c r="O394" s="65"/>
      <c r="P394" s="55"/>
      <c r="Q394" s="56"/>
      <c r="R394" s="66"/>
      <c r="S394" s="58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>
      <c r="A395" s="91"/>
      <c r="B395" s="53"/>
      <c r="C395" s="54"/>
      <c r="D395" s="55"/>
      <c r="E395" s="56"/>
      <c r="F395" s="57"/>
      <c r="G395" s="58"/>
      <c r="H395" s="52"/>
      <c r="I395" s="59"/>
      <c r="J395" s="60"/>
      <c r="K395" s="61"/>
      <c r="L395" s="92"/>
      <c r="M395" s="63"/>
      <c r="N395" s="93"/>
      <c r="O395" s="65"/>
      <c r="P395" s="55"/>
      <c r="Q395" s="56"/>
      <c r="R395" s="66"/>
      <c r="S395" s="58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>
      <c r="A396" s="91"/>
      <c r="B396" s="53"/>
      <c r="C396" s="54"/>
      <c r="D396" s="55"/>
      <c r="E396" s="56"/>
      <c r="F396" s="57"/>
      <c r="G396" s="58"/>
      <c r="H396" s="52"/>
      <c r="I396" s="59"/>
      <c r="J396" s="60"/>
      <c r="K396" s="61"/>
      <c r="L396" s="92"/>
      <c r="M396" s="63"/>
      <c r="N396" s="93"/>
      <c r="O396" s="65"/>
      <c r="P396" s="55"/>
      <c r="Q396" s="56"/>
      <c r="R396" s="66"/>
      <c r="S396" s="58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>
      <c r="A397" s="91"/>
      <c r="B397" s="53"/>
      <c r="C397" s="54"/>
      <c r="D397" s="55"/>
      <c r="E397" s="56"/>
      <c r="F397" s="57"/>
      <c r="G397" s="58"/>
      <c r="H397" s="52"/>
      <c r="I397" s="59"/>
      <c r="J397" s="60"/>
      <c r="K397" s="61"/>
      <c r="L397" s="92"/>
      <c r="M397" s="63"/>
      <c r="N397" s="93"/>
      <c r="O397" s="65"/>
      <c r="P397" s="55"/>
      <c r="Q397" s="56"/>
      <c r="R397" s="66"/>
      <c r="S397" s="58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>
      <c r="A398" s="91"/>
      <c r="B398" s="53"/>
      <c r="C398" s="54"/>
      <c r="D398" s="55"/>
      <c r="E398" s="56"/>
      <c r="F398" s="57"/>
      <c r="G398" s="58"/>
      <c r="H398" s="52"/>
      <c r="I398" s="59"/>
      <c r="J398" s="60"/>
      <c r="K398" s="61"/>
      <c r="L398" s="92"/>
      <c r="M398" s="63"/>
      <c r="N398" s="93"/>
      <c r="O398" s="65"/>
      <c r="P398" s="55"/>
      <c r="Q398" s="56"/>
      <c r="R398" s="66"/>
      <c r="S398" s="58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>
      <c r="A399" s="91"/>
      <c r="B399" s="53"/>
      <c r="C399" s="54"/>
      <c r="D399" s="55"/>
      <c r="E399" s="56"/>
      <c r="F399" s="57"/>
      <c r="G399" s="58"/>
      <c r="H399" s="52"/>
      <c r="I399" s="59"/>
      <c r="J399" s="60"/>
      <c r="K399" s="61"/>
      <c r="L399" s="92"/>
      <c r="M399" s="63"/>
      <c r="N399" s="93"/>
      <c r="O399" s="65"/>
      <c r="P399" s="55"/>
      <c r="Q399" s="56"/>
      <c r="R399" s="66"/>
      <c r="S399" s="58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>
      <c r="A400" s="91"/>
      <c r="B400" s="53"/>
      <c r="C400" s="54"/>
      <c r="D400" s="55"/>
      <c r="E400" s="56"/>
      <c r="F400" s="57"/>
      <c r="G400" s="58"/>
      <c r="H400" s="52"/>
      <c r="I400" s="59"/>
      <c r="J400" s="60"/>
      <c r="K400" s="61"/>
      <c r="L400" s="92"/>
      <c r="M400" s="63"/>
      <c r="N400" s="93"/>
      <c r="O400" s="65"/>
      <c r="P400" s="55"/>
      <c r="Q400" s="56"/>
      <c r="R400" s="66"/>
      <c r="S400" s="58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>
      <c r="A401" s="91"/>
      <c r="B401" s="53"/>
      <c r="C401" s="54"/>
      <c r="D401" s="55"/>
      <c r="E401" s="56"/>
      <c r="F401" s="57"/>
      <c r="G401" s="58"/>
      <c r="H401" s="52"/>
      <c r="I401" s="59"/>
      <c r="J401" s="60"/>
      <c r="K401" s="61"/>
      <c r="L401" s="92"/>
      <c r="M401" s="63"/>
      <c r="N401" s="93"/>
      <c r="O401" s="65"/>
      <c r="P401" s="55"/>
      <c r="Q401" s="56"/>
      <c r="R401" s="66"/>
      <c r="S401" s="58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>
      <c r="A402" s="91"/>
      <c r="B402" s="53"/>
      <c r="C402" s="54"/>
      <c r="D402" s="55"/>
      <c r="E402" s="56"/>
      <c r="F402" s="57"/>
      <c r="G402" s="58"/>
      <c r="H402" s="52"/>
      <c r="I402" s="59"/>
      <c r="J402" s="60"/>
      <c r="K402" s="61"/>
      <c r="L402" s="92"/>
      <c r="M402" s="63"/>
      <c r="N402" s="93"/>
      <c r="O402" s="65"/>
      <c r="P402" s="55"/>
      <c r="Q402" s="56"/>
      <c r="R402" s="66"/>
      <c r="S402" s="58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>
      <c r="A403" s="91"/>
      <c r="B403" s="53"/>
      <c r="C403" s="54"/>
      <c r="D403" s="55"/>
      <c r="E403" s="56"/>
      <c r="F403" s="57"/>
      <c r="G403" s="58"/>
      <c r="H403" s="52"/>
      <c r="I403" s="59"/>
      <c r="J403" s="60"/>
      <c r="K403" s="61"/>
      <c r="L403" s="92"/>
      <c r="M403" s="63"/>
      <c r="N403" s="93"/>
      <c r="O403" s="65"/>
      <c r="P403" s="55"/>
      <c r="Q403" s="56"/>
      <c r="R403" s="66"/>
      <c r="S403" s="58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>
      <c r="A404" s="91"/>
      <c r="B404" s="53"/>
      <c r="C404" s="54"/>
      <c r="D404" s="55"/>
      <c r="E404" s="56"/>
      <c r="F404" s="57"/>
      <c r="G404" s="58"/>
      <c r="H404" s="52"/>
      <c r="I404" s="59"/>
      <c r="J404" s="60"/>
      <c r="K404" s="61"/>
      <c r="L404" s="92"/>
      <c r="M404" s="63"/>
      <c r="N404" s="93"/>
      <c r="O404" s="65"/>
      <c r="P404" s="55"/>
      <c r="Q404" s="56"/>
      <c r="R404" s="66"/>
      <c r="S404" s="58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>
      <c r="A405" s="91"/>
      <c r="B405" s="53"/>
      <c r="C405" s="54"/>
      <c r="D405" s="55"/>
      <c r="E405" s="56"/>
      <c r="F405" s="57"/>
      <c r="G405" s="58"/>
      <c r="H405" s="52"/>
      <c r="I405" s="59"/>
      <c r="J405" s="60"/>
      <c r="K405" s="61"/>
      <c r="L405" s="92"/>
      <c r="M405" s="63"/>
      <c r="N405" s="93"/>
      <c r="O405" s="65"/>
      <c r="P405" s="55"/>
      <c r="Q405" s="56"/>
      <c r="R405" s="66"/>
      <c r="S405" s="58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>
      <c r="A406" s="91"/>
      <c r="B406" s="53"/>
      <c r="C406" s="54"/>
      <c r="D406" s="55"/>
      <c r="E406" s="56"/>
      <c r="F406" s="57"/>
      <c r="G406" s="58"/>
      <c r="H406" s="52"/>
      <c r="I406" s="59"/>
      <c r="J406" s="60"/>
      <c r="K406" s="61"/>
      <c r="L406" s="92"/>
      <c r="M406" s="63"/>
      <c r="N406" s="93"/>
      <c r="O406" s="65"/>
      <c r="P406" s="55"/>
      <c r="Q406" s="56"/>
      <c r="R406" s="66"/>
      <c r="S406" s="58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>
      <c r="A407" s="91"/>
      <c r="B407" s="53"/>
      <c r="C407" s="54"/>
      <c r="D407" s="55"/>
      <c r="E407" s="56"/>
      <c r="F407" s="57"/>
      <c r="G407" s="58"/>
      <c r="H407" s="52"/>
      <c r="I407" s="59"/>
      <c r="J407" s="60"/>
      <c r="K407" s="61"/>
      <c r="L407" s="92"/>
      <c r="M407" s="63"/>
      <c r="N407" s="93"/>
      <c r="O407" s="65"/>
      <c r="P407" s="55"/>
      <c r="Q407" s="56"/>
      <c r="R407" s="66"/>
      <c r="S407" s="58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>
      <c r="A408" s="91"/>
      <c r="B408" s="53"/>
      <c r="C408" s="54"/>
      <c r="D408" s="55"/>
      <c r="E408" s="56"/>
      <c r="F408" s="57"/>
      <c r="G408" s="58"/>
      <c r="H408" s="52"/>
      <c r="I408" s="59"/>
      <c r="J408" s="60"/>
      <c r="K408" s="61"/>
      <c r="L408" s="92"/>
      <c r="M408" s="63"/>
      <c r="N408" s="93"/>
      <c r="O408" s="65"/>
      <c r="P408" s="55"/>
      <c r="Q408" s="56"/>
      <c r="R408" s="66"/>
      <c r="S408" s="58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>
      <c r="A409" s="91"/>
      <c r="B409" s="53"/>
      <c r="C409" s="54"/>
      <c r="D409" s="55"/>
      <c r="E409" s="56"/>
      <c r="F409" s="57"/>
      <c r="G409" s="58"/>
      <c r="H409" s="52"/>
      <c r="I409" s="59"/>
      <c r="J409" s="60"/>
      <c r="K409" s="61"/>
      <c r="L409" s="92"/>
      <c r="M409" s="63"/>
      <c r="N409" s="93"/>
      <c r="O409" s="65"/>
      <c r="P409" s="55"/>
      <c r="Q409" s="56"/>
      <c r="R409" s="66"/>
      <c r="S409" s="58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>
      <c r="A410" s="91"/>
      <c r="B410" s="53"/>
      <c r="C410" s="54"/>
      <c r="D410" s="55"/>
      <c r="E410" s="56"/>
      <c r="F410" s="57"/>
      <c r="G410" s="58"/>
      <c r="H410" s="52"/>
      <c r="I410" s="59"/>
      <c r="J410" s="60"/>
      <c r="K410" s="61"/>
      <c r="L410" s="92"/>
      <c r="M410" s="63"/>
      <c r="N410" s="93"/>
      <c r="O410" s="65"/>
      <c r="P410" s="55"/>
      <c r="Q410" s="56"/>
      <c r="R410" s="66"/>
      <c r="S410" s="58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>
      <c r="A411" s="91"/>
      <c r="B411" s="53"/>
      <c r="C411" s="54"/>
      <c r="D411" s="55"/>
      <c r="E411" s="56"/>
      <c r="F411" s="57"/>
      <c r="G411" s="58"/>
      <c r="H411" s="52"/>
      <c r="I411" s="59"/>
      <c r="J411" s="60"/>
      <c r="K411" s="61"/>
      <c r="L411" s="92"/>
      <c r="M411" s="63"/>
      <c r="N411" s="93"/>
      <c r="O411" s="65"/>
      <c r="P411" s="55"/>
      <c r="Q411" s="56"/>
      <c r="R411" s="66"/>
      <c r="S411" s="58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>
      <c r="A412" s="91"/>
      <c r="B412" s="53"/>
      <c r="C412" s="54"/>
      <c r="D412" s="55"/>
      <c r="E412" s="56"/>
      <c r="F412" s="57"/>
      <c r="G412" s="58"/>
      <c r="H412" s="52"/>
      <c r="I412" s="59"/>
      <c r="J412" s="60"/>
      <c r="K412" s="61"/>
      <c r="L412" s="92"/>
      <c r="M412" s="63"/>
      <c r="N412" s="93"/>
      <c r="O412" s="65"/>
      <c r="P412" s="55"/>
      <c r="Q412" s="56"/>
      <c r="R412" s="66"/>
      <c r="S412" s="58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>
      <c r="A413" s="91"/>
      <c r="B413" s="53"/>
      <c r="C413" s="54"/>
      <c r="D413" s="55"/>
      <c r="E413" s="56"/>
      <c r="F413" s="57"/>
      <c r="G413" s="58"/>
      <c r="H413" s="52"/>
      <c r="I413" s="59"/>
      <c r="J413" s="60"/>
      <c r="K413" s="61"/>
      <c r="L413" s="92"/>
      <c r="M413" s="63"/>
      <c r="N413" s="93"/>
      <c r="O413" s="65"/>
      <c r="P413" s="55"/>
      <c r="Q413" s="56"/>
      <c r="R413" s="66"/>
      <c r="S413" s="58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>
      <c r="A414" s="91"/>
      <c r="B414" s="53"/>
      <c r="C414" s="54"/>
      <c r="D414" s="55"/>
      <c r="E414" s="56"/>
      <c r="F414" s="57"/>
      <c r="G414" s="58"/>
      <c r="H414" s="52"/>
      <c r="I414" s="59"/>
      <c r="J414" s="60"/>
      <c r="K414" s="61"/>
      <c r="L414" s="92"/>
      <c r="M414" s="63"/>
      <c r="N414" s="93"/>
      <c r="O414" s="65"/>
      <c r="P414" s="55"/>
      <c r="Q414" s="56"/>
      <c r="R414" s="66"/>
      <c r="S414" s="58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>
      <c r="A415" s="91"/>
      <c r="B415" s="53"/>
      <c r="C415" s="54"/>
      <c r="D415" s="55"/>
      <c r="E415" s="56"/>
      <c r="F415" s="57"/>
      <c r="G415" s="58"/>
      <c r="H415" s="52"/>
      <c r="I415" s="59"/>
      <c r="J415" s="60"/>
      <c r="K415" s="61"/>
      <c r="L415" s="92"/>
      <c r="M415" s="63"/>
      <c r="N415" s="93"/>
      <c r="O415" s="65"/>
      <c r="P415" s="55"/>
      <c r="Q415" s="56"/>
      <c r="R415" s="66"/>
      <c r="S415" s="58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>
      <c r="A416" s="91"/>
      <c r="B416" s="53"/>
      <c r="C416" s="54"/>
      <c r="D416" s="55"/>
      <c r="E416" s="56"/>
      <c r="F416" s="57"/>
      <c r="G416" s="58"/>
      <c r="H416" s="52"/>
      <c r="I416" s="59"/>
      <c r="J416" s="60"/>
      <c r="K416" s="61"/>
      <c r="L416" s="92"/>
      <c r="M416" s="63"/>
      <c r="N416" s="93"/>
      <c r="O416" s="65"/>
      <c r="P416" s="55"/>
      <c r="Q416" s="56"/>
      <c r="R416" s="66"/>
      <c r="S416" s="58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>
      <c r="A417" s="91"/>
      <c r="B417" s="53"/>
      <c r="C417" s="54"/>
      <c r="D417" s="55"/>
      <c r="E417" s="56"/>
      <c r="F417" s="57"/>
      <c r="G417" s="58"/>
      <c r="H417" s="52"/>
      <c r="I417" s="59"/>
      <c r="J417" s="60"/>
      <c r="K417" s="61"/>
      <c r="L417" s="92"/>
      <c r="M417" s="63"/>
      <c r="N417" s="93"/>
      <c r="O417" s="65"/>
      <c r="P417" s="55"/>
      <c r="Q417" s="56"/>
      <c r="R417" s="66"/>
      <c r="S417" s="58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>
      <c r="A418" s="91"/>
      <c r="B418" s="53"/>
      <c r="C418" s="54"/>
      <c r="D418" s="55"/>
      <c r="E418" s="56"/>
      <c r="F418" s="57"/>
      <c r="G418" s="58"/>
      <c r="H418" s="52"/>
      <c r="I418" s="59"/>
      <c r="J418" s="60"/>
      <c r="K418" s="61"/>
      <c r="L418" s="92"/>
      <c r="M418" s="63"/>
      <c r="N418" s="93"/>
      <c r="O418" s="65"/>
      <c r="P418" s="55"/>
      <c r="Q418" s="56"/>
      <c r="R418" s="66"/>
      <c r="S418" s="58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>
      <c r="A419" s="91"/>
      <c r="B419" s="53"/>
      <c r="C419" s="54"/>
      <c r="D419" s="55"/>
      <c r="E419" s="56"/>
      <c r="F419" s="57"/>
      <c r="G419" s="58"/>
      <c r="H419" s="52"/>
      <c r="I419" s="59"/>
      <c r="J419" s="60"/>
      <c r="K419" s="61"/>
      <c r="L419" s="92"/>
      <c r="M419" s="63"/>
      <c r="N419" s="93"/>
      <c r="O419" s="65"/>
      <c r="P419" s="55"/>
      <c r="Q419" s="56"/>
      <c r="R419" s="66"/>
      <c r="S419" s="58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>
      <c r="A420" s="91"/>
      <c r="B420" s="53"/>
      <c r="C420" s="54"/>
      <c r="D420" s="55"/>
      <c r="E420" s="56"/>
      <c r="F420" s="57"/>
      <c r="G420" s="58"/>
      <c r="H420" s="52"/>
      <c r="I420" s="59"/>
      <c r="J420" s="60"/>
      <c r="K420" s="61"/>
      <c r="L420" s="92"/>
      <c r="M420" s="63"/>
      <c r="N420" s="93"/>
      <c r="O420" s="65"/>
      <c r="P420" s="55"/>
      <c r="Q420" s="56"/>
      <c r="R420" s="66"/>
      <c r="S420" s="58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>
      <c r="A421" s="91"/>
      <c r="B421" s="53"/>
      <c r="C421" s="54"/>
      <c r="D421" s="55"/>
      <c r="E421" s="56"/>
      <c r="F421" s="57"/>
      <c r="G421" s="58"/>
      <c r="H421" s="52"/>
      <c r="I421" s="59"/>
      <c r="J421" s="60"/>
      <c r="K421" s="61"/>
      <c r="L421" s="92"/>
      <c r="M421" s="63"/>
      <c r="N421" s="93"/>
      <c r="O421" s="65"/>
      <c r="P421" s="55"/>
      <c r="Q421" s="56"/>
      <c r="R421" s="66"/>
      <c r="S421" s="58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>
      <c r="A422" s="91"/>
      <c r="B422" s="53"/>
      <c r="C422" s="54"/>
      <c r="D422" s="55"/>
      <c r="E422" s="56"/>
      <c r="F422" s="57"/>
      <c r="G422" s="58"/>
      <c r="H422" s="52"/>
      <c r="I422" s="59"/>
      <c r="J422" s="60"/>
      <c r="K422" s="61"/>
      <c r="L422" s="92"/>
      <c r="M422" s="63"/>
      <c r="N422" s="93"/>
      <c r="O422" s="65"/>
      <c r="P422" s="55"/>
      <c r="Q422" s="56"/>
      <c r="R422" s="66"/>
      <c r="S422" s="58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>
      <c r="A423" s="91"/>
      <c r="B423" s="53"/>
      <c r="C423" s="54"/>
      <c r="D423" s="55"/>
      <c r="E423" s="56"/>
      <c r="F423" s="57"/>
      <c r="G423" s="58"/>
      <c r="H423" s="52"/>
      <c r="I423" s="59"/>
      <c r="J423" s="60"/>
      <c r="K423" s="61"/>
      <c r="L423" s="92"/>
      <c r="M423" s="63"/>
      <c r="N423" s="93"/>
      <c r="O423" s="65"/>
      <c r="P423" s="55"/>
      <c r="Q423" s="56"/>
      <c r="R423" s="66"/>
      <c r="S423" s="58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>
      <c r="A424" s="91"/>
      <c r="B424" s="53"/>
      <c r="C424" s="54"/>
      <c r="D424" s="55"/>
      <c r="E424" s="56"/>
      <c r="F424" s="57"/>
      <c r="G424" s="58"/>
      <c r="H424" s="52"/>
      <c r="I424" s="59"/>
      <c r="J424" s="60"/>
      <c r="K424" s="61"/>
      <c r="L424" s="92"/>
      <c r="M424" s="63"/>
      <c r="N424" s="93"/>
      <c r="O424" s="65"/>
      <c r="P424" s="55"/>
      <c r="Q424" s="56"/>
      <c r="R424" s="66"/>
      <c r="S424" s="58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>
      <c r="A425" s="91"/>
      <c r="B425" s="53"/>
      <c r="C425" s="54"/>
      <c r="D425" s="55"/>
      <c r="E425" s="56"/>
      <c r="F425" s="57"/>
      <c r="G425" s="58"/>
      <c r="H425" s="52"/>
      <c r="I425" s="59"/>
      <c r="J425" s="60"/>
      <c r="K425" s="61"/>
      <c r="L425" s="92"/>
      <c r="M425" s="63"/>
      <c r="N425" s="93"/>
      <c r="O425" s="65"/>
      <c r="P425" s="55"/>
      <c r="Q425" s="56"/>
      <c r="R425" s="66"/>
      <c r="S425" s="58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>
      <c r="A426" s="91"/>
      <c r="B426" s="53"/>
      <c r="C426" s="54"/>
      <c r="D426" s="55"/>
      <c r="E426" s="56"/>
      <c r="F426" s="57"/>
      <c r="G426" s="58"/>
      <c r="H426" s="52"/>
      <c r="I426" s="59"/>
      <c r="J426" s="60"/>
      <c r="K426" s="61"/>
      <c r="L426" s="92"/>
      <c r="M426" s="63"/>
      <c r="N426" s="93"/>
      <c r="O426" s="65"/>
      <c r="P426" s="55"/>
      <c r="Q426" s="56"/>
      <c r="R426" s="66"/>
      <c r="S426" s="58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>
      <c r="A427" s="91"/>
      <c r="B427" s="53"/>
      <c r="C427" s="54"/>
      <c r="D427" s="55"/>
      <c r="E427" s="56"/>
      <c r="F427" s="57"/>
      <c r="G427" s="58"/>
      <c r="H427" s="52"/>
      <c r="I427" s="59"/>
      <c r="J427" s="60"/>
      <c r="K427" s="61"/>
      <c r="L427" s="92"/>
      <c r="M427" s="63"/>
      <c r="N427" s="93"/>
      <c r="O427" s="65"/>
      <c r="P427" s="55"/>
      <c r="Q427" s="56"/>
      <c r="R427" s="66"/>
      <c r="S427" s="58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>
      <c r="A428" s="91"/>
      <c r="B428" s="53"/>
      <c r="C428" s="54"/>
      <c r="D428" s="55"/>
      <c r="E428" s="56"/>
      <c r="F428" s="57"/>
      <c r="G428" s="58"/>
      <c r="H428" s="52"/>
      <c r="I428" s="59"/>
      <c r="J428" s="60"/>
      <c r="K428" s="61"/>
      <c r="L428" s="92"/>
      <c r="M428" s="63"/>
      <c r="N428" s="93"/>
      <c r="O428" s="65"/>
      <c r="P428" s="55"/>
      <c r="Q428" s="56"/>
      <c r="R428" s="66"/>
      <c r="S428" s="58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>
      <c r="A429" s="91"/>
      <c r="B429" s="53"/>
      <c r="C429" s="54"/>
      <c r="D429" s="55"/>
      <c r="E429" s="56"/>
      <c r="F429" s="57"/>
      <c r="G429" s="58"/>
      <c r="H429" s="52"/>
      <c r="I429" s="59"/>
      <c r="J429" s="60"/>
      <c r="K429" s="61"/>
      <c r="L429" s="92"/>
      <c r="M429" s="63"/>
      <c r="N429" s="93"/>
      <c r="O429" s="65"/>
      <c r="P429" s="55"/>
      <c r="Q429" s="56"/>
      <c r="R429" s="66"/>
      <c r="S429" s="58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>
      <c r="A430" s="91"/>
      <c r="B430" s="53"/>
      <c r="C430" s="54"/>
      <c r="D430" s="55"/>
      <c r="E430" s="56"/>
      <c r="F430" s="57"/>
      <c r="G430" s="58"/>
      <c r="H430" s="52"/>
      <c r="I430" s="59"/>
      <c r="J430" s="60"/>
      <c r="K430" s="61"/>
      <c r="L430" s="92"/>
      <c r="M430" s="63"/>
      <c r="N430" s="93"/>
      <c r="O430" s="65"/>
      <c r="P430" s="55"/>
      <c r="Q430" s="56"/>
      <c r="R430" s="66"/>
      <c r="S430" s="58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>
      <c r="A431" s="91"/>
      <c r="B431" s="53"/>
      <c r="C431" s="54"/>
      <c r="D431" s="55"/>
      <c r="E431" s="56"/>
      <c r="F431" s="57"/>
      <c r="G431" s="58"/>
      <c r="H431" s="52"/>
      <c r="I431" s="59"/>
      <c r="J431" s="60"/>
      <c r="K431" s="61"/>
      <c r="L431" s="92"/>
      <c r="M431" s="63"/>
      <c r="N431" s="93"/>
      <c r="O431" s="65"/>
      <c r="P431" s="55"/>
      <c r="Q431" s="56"/>
      <c r="R431" s="66"/>
      <c r="S431" s="58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>
      <c r="A432" s="91"/>
      <c r="B432" s="53"/>
      <c r="C432" s="54"/>
      <c r="D432" s="55"/>
      <c r="E432" s="56"/>
      <c r="F432" s="57"/>
      <c r="G432" s="58"/>
      <c r="H432" s="52"/>
      <c r="I432" s="59"/>
      <c r="J432" s="60"/>
      <c r="K432" s="61"/>
      <c r="L432" s="92"/>
      <c r="M432" s="63"/>
      <c r="N432" s="93"/>
      <c r="O432" s="65"/>
      <c r="P432" s="55"/>
      <c r="Q432" s="56"/>
      <c r="R432" s="66"/>
      <c r="S432" s="58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>
      <c r="A433" s="91"/>
      <c r="B433" s="53"/>
      <c r="C433" s="54"/>
      <c r="D433" s="55"/>
      <c r="E433" s="56"/>
      <c r="F433" s="57"/>
      <c r="G433" s="58"/>
      <c r="H433" s="52"/>
      <c r="I433" s="59"/>
      <c r="J433" s="60"/>
      <c r="K433" s="61"/>
      <c r="L433" s="92"/>
      <c r="M433" s="63"/>
      <c r="N433" s="93"/>
      <c r="O433" s="65"/>
      <c r="P433" s="55"/>
      <c r="Q433" s="56"/>
      <c r="R433" s="66"/>
      <c r="S433" s="58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>
      <c r="A434" s="91"/>
      <c r="B434" s="53"/>
      <c r="C434" s="54"/>
      <c r="D434" s="55"/>
      <c r="E434" s="56"/>
      <c r="F434" s="57"/>
      <c r="G434" s="58"/>
      <c r="H434" s="52"/>
      <c r="I434" s="59"/>
      <c r="J434" s="60"/>
      <c r="K434" s="61"/>
      <c r="L434" s="92"/>
      <c r="M434" s="63"/>
      <c r="N434" s="93"/>
      <c r="O434" s="65"/>
      <c r="P434" s="55"/>
      <c r="Q434" s="56"/>
      <c r="R434" s="66"/>
      <c r="S434" s="58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>
      <c r="A435" s="91"/>
      <c r="B435" s="53"/>
      <c r="C435" s="54"/>
      <c r="D435" s="55"/>
      <c r="E435" s="56"/>
      <c r="F435" s="57"/>
      <c r="G435" s="58"/>
      <c r="H435" s="52"/>
      <c r="I435" s="59"/>
      <c r="J435" s="60"/>
      <c r="K435" s="61"/>
      <c r="L435" s="92"/>
      <c r="M435" s="63"/>
      <c r="N435" s="93"/>
      <c r="O435" s="65"/>
      <c r="P435" s="55"/>
      <c r="Q435" s="56"/>
      <c r="R435" s="66"/>
      <c r="S435" s="58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>
      <c r="A436" s="91"/>
      <c r="B436" s="53"/>
      <c r="C436" s="54"/>
      <c r="D436" s="55"/>
      <c r="E436" s="56"/>
      <c r="F436" s="57"/>
      <c r="G436" s="58"/>
      <c r="H436" s="52"/>
      <c r="I436" s="59"/>
      <c r="J436" s="60"/>
      <c r="K436" s="61"/>
      <c r="L436" s="92"/>
      <c r="M436" s="63"/>
      <c r="N436" s="93"/>
      <c r="O436" s="65"/>
      <c r="P436" s="55"/>
      <c r="Q436" s="56"/>
      <c r="R436" s="66"/>
      <c r="S436" s="58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>
      <c r="A437" s="91"/>
      <c r="B437" s="53"/>
      <c r="C437" s="54"/>
      <c r="D437" s="55"/>
      <c r="E437" s="56"/>
      <c r="F437" s="57"/>
      <c r="G437" s="58"/>
      <c r="H437" s="52"/>
      <c r="I437" s="59"/>
      <c r="J437" s="60"/>
      <c r="K437" s="61"/>
      <c r="L437" s="92"/>
      <c r="M437" s="63"/>
      <c r="N437" s="93"/>
      <c r="O437" s="65"/>
      <c r="P437" s="55"/>
      <c r="Q437" s="56"/>
      <c r="R437" s="66"/>
      <c r="S437" s="58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>
      <c r="A438" s="91"/>
      <c r="B438" s="53"/>
      <c r="C438" s="54"/>
      <c r="D438" s="55"/>
      <c r="E438" s="56"/>
      <c r="F438" s="57"/>
      <c r="G438" s="58"/>
      <c r="H438" s="52"/>
      <c r="I438" s="59"/>
      <c r="J438" s="60"/>
      <c r="K438" s="61"/>
      <c r="L438" s="92"/>
      <c r="M438" s="63"/>
      <c r="N438" s="93"/>
      <c r="O438" s="65"/>
      <c r="P438" s="55"/>
      <c r="Q438" s="56"/>
      <c r="R438" s="66"/>
      <c r="S438" s="58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>
      <c r="A439" s="91"/>
      <c r="B439" s="53"/>
      <c r="C439" s="54"/>
      <c r="D439" s="55"/>
      <c r="E439" s="56"/>
      <c r="F439" s="57"/>
      <c r="G439" s="58"/>
      <c r="H439" s="52"/>
      <c r="I439" s="59"/>
      <c r="J439" s="60"/>
      <c r="K439" s="61"/>
      <c r="L439" s="92"/>
      <c r="M439" s="63"/>
      <c r="N439" s="93"/>
      <c r="O439" s="65"/>
      <c r="P439" s="55"/>
      <c r="Q439" s="56"/>
      <c r="R439" s="66"/>
      <c r="S439" s="58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>
      <c r="A440" s="91"/>
      <c r="B440" s="53"/>
      <c r="C440" s="54"/>
      <c r="D440" s="55"/>
      <c r="E440" s="56"/>
      <c r="F440" s="57"/>
      <c r="G440" s="58"/>
      <c r="H440" s="52"/>
      <c r="I440" s="59"/>
      <c r="J440" s="60"/>
      <c r="K440" s="61"/>
      <c r="L440" s="92"/>
      <c r="M440" s="63"/>
      <c r="N440" s="93"/>
      <c r="O440" s="65"/>
      <c r="P440" s="55"/>
      <c r="Q440" s="56"/>
      <c r="R440" s="66"/>
      <c r="S440" s="58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>
      <c r="A441" s="91"/>
      <c r="B441" s="53"/>
      <c r="C441" s="54"/>
      <c r="D441" s="55"/>
      <c r="E441" s="56"/>
      <c r="F441" s="57"/>
      <c r="G441" s="58"/>
      <c r="H441" s="52"/>
      <c r="I441" s="59"/>
      <c r="J441" s="60"/>
      <c r="K441" s="61"/>
      <c r="L441" s="92"/>
      <c r="M441" s="63"/>
      <c r="N441" s="93"/>
      <c r="O441" s="65"/>
      <c r="P441" s="55"/>
      <c r="Q441" s="56"/>
      <c r="R441" s="66"/>
      <c r="S441" s="58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>
      <c r="A442" s="91"/>
      <c r="B442" s="53"/>
      <c r="C442" s="54"/>
      <c r="D442" s="55"/>
      <c r="E442" s="56"/>
      <c r="F442" s="57"/>
      <c r="G442" s="58"/>
      <c r="H442" s="52"/>
      <c r="I442" s="59"/>
      <c r="J442" s="60"/>
      <c r="K442" s="61"/>
      <c r="L442" s="92"/>
      <c r="M442" s="63"/>
      <c r="N442" s="93"/>
      <c r="O442" s="65"/>
      <c r="P442" s="55"/>
      <c r="Q442" s="56"/>
      <c r="R442" s="66"/>
      <c r="S442" s="58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>
      <c r="A443" s="91"/>
      <c r="B443" s="53"/>
      <c r="C443" s="54"/>
      <c r="D443" s="55"/>
      <c r="E443" s="56"/>
      <c r="F443" s="57"/>
      <c r="G443" s="58"/>
      <c r="H443" s="52"/>
      <c r="I443" s="59"/>
      <c r="J443" s="60"/>
      <c r="K443" s="61"/>
      <c r="L443" s="92"/>
      <c r="M443" s="63"/>
      <c r="N443" s="93"/>
      <c r="O443" s="65"/>
      <c r="P443" s="55"/>
      <c r="Q443" s="56"/>
      <c r="R443" s="66"/>
      <c r="S443" s="58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>
      <c r="A444" s="91"/>
      <c r="B444" s="53"/>
      <c r="C444" s="54"/>
      <c r="D444" s="55"/>
      <c r="E444" s="56"/>
      <c r="F444" s="57"/>
      <c r="G444" s="58"/>
      <c r="H444" s="52"/>
      <c r="I444" s="59"/>
      <c r="J444" s="60"/>
      <c r="K444" s="61"/>
      <c r="L444" s="92"/>
      <c r="M444" s="63"/>
      <c r="N444" s="93"/>
      <c r="O444" s="65"/>
      <c r="P444" s="55"/>
      <c r="Q444" s="56"/>
      <c r="R444" s="66"/>
      <c r="S444" s="58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>
      <c r="A445" s="91"/>
      <c r="B445" s="53"/>
      <c r="C445" s="54"/>
      <c r="D445" s="55"/>
      <c r="E445" s="56"/>
      <c r="F445" s="57"/>
      <c r="G445" s="58"/>
      <c r="H445" s="52"/>
      <c r="I445" s="59"/>
      <c r="J445" s="60"/>
      <c r="K445" s="61"/>
      <c r="L445" s="92"/>
      <c r="M445" s="63"/>
      <c r="N445" s="93"/>
      <c r="O445" s="65"/>
      <c r="P445" s="55"/>
      <c r="Q445" s="56"/>
      <c r="R445" s="66"/>
      <c r="S445" s="58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>
      <c r="A446" s="91"/>
      <c r="B446" s="53"/>
      <c r="C446" s="54"/>
      <c r="D446" s="55"/>
      <c r="E446" s="56"/>
      <c r="F446" s="57"/>
      <c r="G446" s="58"/>
      <c r="H446" s="52"/>
      <c r="I446" s="59"/>
      <c r="J446" s="60"/>
      <c r="K446" s="61"/>
      <c r="L446" s="92"/>
      <c r="M446" s="63"/>
      <c r="N446" s="93"/>
      <c r="O446" s="65"/>
      <c r="P446" s="55"/>
      <c r="Q446" s="56"/>
      <c r="R446" s="66"/>
      <c r="S446" s="58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>
      <c r="A447" s="91"/>
      <c r="B447" s="53"/>
      <c r="C447" s="54"/>
      <c r="D447" s="55"/>
      <c r="E447" s="56"/>
      <c r="F447" s="57"/>
      <c r="G447" s="58"/>
      <c r="H447" s="52"/>
      <c r="I447" s="59"/>
      <c r="J447" s="60"/>
      <c r="K447" s="61"/>
      <c r="L447" s="92"/>
      <c r="M447" s="63"/>
      <c r="N447" s="93"/>
      <c r="O447" s="65"/>
      <c r="P447" s="55"/>
      <c r="Q447" s="56"/>
      <c r="R447" s="66"/>
      <c r="S447" s="58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>
      <c r="A448" s="91"/>
      <c r="B448" s="53"/>
      <c r="C448" s="54"/>
      <c r="D448" s="55"/>
      <c r="E448" s="56"/>
      <c r="F448" s="57"/>
      <c r="G448" s="58"/>
      <c r="H448" s="52"/>
      <c r="I448" s="59"/>
      <c r="J448" s="60"/>
      <c r="K448" s="61"/>
      <c r="L448" s="92"/>
      <c r="M448" s="63"/>
      <c r="N448" s="93"/>
      <c r="O448" s="65"/>
      <c r="P448" s="55"/>
      <c r="Q448" s="56"/>
      <c r="R448" s="66"/>
      <c r="S448" s="58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>
      <c r="A449" s="91"/>
      <c r="B449" s="53"/>
      <c r="C449" s="54"/>
      <c r="D449" s="55"/>
      <c r="E449" s="56"/>
      <c r="F449" s="57"/>
      <c r="G449" s="58"/>
      <c r="H449" s="52"/>
      <c r="I449" s="59"/>
      <c r="J449" s="60"/>
      <c r="K449" s="61"/>
      <c r="L449" s="92"/>
      <c r="M449" s="63"/>
      <c r="N449" s="93"/>
      <c r="O449" s="65"/>
      <c r="P449" s="55"/>
      <c r="Q449" s="56"/>
      <c r="R449" s="66"/>
      <c r="S449" s="58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>
      <c r="A450" s="91"/>
      <c r="B450" s="53"/>
      <c r="C450" s="54"/>
      <c r="D450" s="55"/>
      <c r="E450" s="56"/>
      <c r="F450" s="57"/>
      <c r="G450" s="58"/>
      <c r="H450" s="52"/>
      <c r="I450" s="59"/>
      <c r="J450" s="60"/>
      <c r="K450" s="61"/>
      <c r="L450" s="92"/>
      <c r="M450" s="63"/>
      <c r="N450" s="93"/>
      <c r="O450" s="65"/>
      <c r="P450" s="55"/>
      <c r="Q450" s="56"/>
      <c r="R450" s="66"/>
      <c r="S450" s="58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>
      <c r="A451" s="91"/>
      <c r="B451" s="53"/>
      <c r="C451" s="54"/>
      <c r="D451" s="55"/>
      <c r="E451" s="56"/>
      <c r="F451" s="57"/>
      <c r="G451" s="58"/>
      <c r="H451" s="52"/>
      <c r="I451" s="59"/>
      <c r="J451" s="60"/>
      <c r="K451" s="61"/>
      <c r="L451" s="92"/>
      <c r="M451" s="63"/>
      <c r="N451" s="93"/>
      <c r="O451" s="65"/>
      <c r="P451" s="55"/>
      <c r="Q451" s="56"/>
      <c r="R451" s="66"/>
      <c r="S451" s="58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>
      <c r="A452" s="91"/>
      <c r="B452" s="53"/>
      <c r="C452" s="54"/>
      <c r="D452" s="55"/>
      <c r="E452" s="56"/>
      <c r="F452" s="57"/>
      <c r="G452" s="58"/>
      <c r="H452" s="52"/>
      <c r="I452" s="59"/>
      <c r="J452" s="60"/>
      <c r="K452" s="61"/>
      <c r="L452" s="92"/>
      <c r="M452" s="63"/>
      <c r="N452" s="93"/>
      <c r="O452" s="65"/>
      <c r="P452" s="55"/>
      <c r="Q452" s="56"/>
      <c r="R452" s="66"/>
      <c r="S452" s="58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>
      <c r="A453" s="91"/>
      <c r="B453" s="53"/>
      <c r="C453" s="54"/>
      <c r="D453" s="55"/>
      <c r="E453" s="56"/>
      <c r="F453" s="57"/>
      <c r="G453" s="58"/>
      <c r="H453" s="52"/>
      <c r="I453" s="59"/>
      <c r="J453" s="60"/>
      <c r="K453" s="61"/>
      <c r="L453" s="92"/>
      <c r="M453" s="63"/>
      <c r="N453" s="93"/>
      <c r="O453" s="65"/>
      <c r="P453" s="55"/>
      <c r="Q453" s="56"/>
      <c r="R453" s="66"/>
      <c r="S453" s="58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>
      <c r="A454" s="91"/>
      <c r="B454" s="53"/>
      <c r="C454" s="54"/>
      <c r="D454" s="55"/>
      <c r="E454" s="56"/>
      <c r="F454" s="57"/>
      <c r="G454" s="58"/>
      <c r="H454" s="52"/>
      <c r="I454" s="59"/>
      <c r="J454" s="60"/>
      <c r="K454" s="61"/>
      <c r="L454" s="92"/>
      <c r="M454" s="63"/>
      <c r="N454" s="93"/>
      <c r="O454" s="65"/>
      <c r="P454" s="55"/>
      <c r="Q454" s="56"/>
      <c r="R454" s="66"/>
      <c r="S454" s="58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>
      <c r="A455" s="91"/>
      <c r="B455" s="53"/>
      <c r="C455" s="54"/>
      <c r="D455" s="55"/>
      <c r="E455" s="56"/>
      <c r="F455" s="57"/>
      <c r="G455" s="58"/>
      <c r="H455" s="52"/>
      <c r="I455" s="59"/>
      <c r="J455" s="60"/>
      <c r="K455" s="61"/>
      <c r="L455" s="92"/>
      <c r="M455" s="63"/>
      <c r="N455" s="93"/>
      <c r="O455" s="65"/>
      <c r="P455" s="55"/>
      <c r="Q455" s="56"/>
      <c r="R455" s="66"/>
      <c r="S455" s="58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>
      <c r="A456" s="91"/>
      <c r="B456" s="53"/>
      <c r="C456" s="54"/>
      <c r="D456" s="55"/>
      <c r="E456" s="56"/>
      <c r="F456" s="57"/>
      <c r="G456" s="58"/>
      <c r="H456" s="52"/>
      <c r="I456" s="59"/>
      <c r="J456" s="60"/>
      <c r="K456" s="61"/>
      <c r="L456" s="92"/>
      <c r="M456" s="63"/>
      <c r="N456" s="93"/>
      <c r="O456" s="65"/>
      <c r="P456" s="55"/>
      <c r="Q456" s="56"/>
      <c r="R456" s="66"/>
      <c r="S456" s="58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>
      <c r="A457" s="91"/>
      <c r="B457" s="53"/>
      <c r="C457" s="54"/>
      <c r="D457" s="55"/>
      <c r="E457" s="56"/>
      <c r="F457" s="57"/>
      <c r="G457" s="58"/>
      <c r="H457" s="52"/>
      <c r="I457" s="59"/>
      <c r="J457" s="60"/>
      <c r="K457" s="61"/>
      <c r="L457" s="92"/>
      <c r="M457" s="63"/>
      <c r="N457" s="93"/>
      <c r="O457" s="65"/>
      <c r="P457" s="55"/>
      <c r="Q457" s="56"/>
      <c r="R457" s="66"/>
      <c r="S457" s="58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>
      <c r="A458" s="91"/>
      <c r="B458" s="53"/>
      <c r="C458" s="54"/>
      <c r="D458" s="55"/>
      <c r="E458" s="56"/>
      <c r="F458" s="57"/>
      <c r="G458" s="58"/>
      <c r="H458" s="52"/>
      <c r="I458" s="59"/>
      <c r="J458" s="60"/>
      <c r="K458" s="61"/>
      <c r="L458" s="92"/>
      <c r="M458" s="63"/>
      <c r="N458" s="93"/>
      <c r="O458" s="65"/>
      <c r="P458" s="55"/>
      <c r="Q458" s="56"/>
      <c r="R458" s="66"/>
      <c r="S458" s="58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>
      <c r="A459" s="91"/>
      <c r="B459" s="53"/>
      <c r="C459" s="54"/>
      <c r="D459" s="55"/>
      <c r="E459" s="56"/>
      <c r="F459" s="57"/>
      <c r="G459" s="58"/>
      <c r="H459" s="52"/>
      <c r="I459" s="59"/>
      <c r="J459" s="60"/>
      <c r="K459" s="61"/>
      <c r="L459" s="92"/>
      <c r="M459" s="63"/>
      <c r="N459" s="93"/>
      <c r="O459" s="65"/>
      <c r="P459" s="55"/>
      <c r="Q459" s="56"/>
      <c r="R459" s="66"/>
      <c r="S459" s="58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>
      <c r="A460" s="91"/>
      <c r="B460" s="53"/>
      <c r="C460" s="54"/>
      <c r="D460" s="55"/>
      <c r="E460" s="56"/>
      <c r="F460" s="57"/>
      <c r="G460" s="58"/>
      <c r="H460" s="52"/>
      <c r="I460" s="59"/>
      <c r="J460" s="60"/>
      <c r="K460" s="61"/>
      <c r="L460" s="92"/>
      <c r="M460" s="63"/>
      <c r="N460" s="93"/>
      <c r="O460" s="65"/>
      <c r="P460" s="55"/>
      <c r="Q460" s="56"/>
      <c r="R460" s="66"/>
      <c r="S460" s="58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>
      <c r="A461" s="91"/>
      <c r="B461" s="53"/>
      <c r="C461" s="54"/>
      <c r="D461" s="55"/>
      <c r="E461" s="56"/>
      <c r="F461" s="57"/>
      <c r="G461" s="58"/>
      <c r="H461" s="52"/>
      <c r="I461" s="59"/>
      <c r="J461" s="60"/>
      <c r="K461" s="61"/>
      <c r="L461" s="92"/>
      <c r="M461" s="63"/>
      <c r="N461" s="93"/>
      <c r="O461" s="65"/>
      <c r="P461" s="55"/>
      <c r="Q461" s="56"/>
      <c r="R461" s="66"/>
      <c r="S461" s="58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>
      <c r="A462" s="91"/>
      <c r="B462" s="53"/>
      <c r="C462" s="54"/>
      <c r="D462" s="55"/>
      <c r="E462" s="56"/>
      <c r="F462" s="57"/>
      <c r="G462" s="58"/>
      <c r="H462" s="52"/>
      <c r="I462" s="59"/>
      <c r="J462" s="60"/>
      <c r="K462" s="61"/>
      <c r="L462" s="92"/>
      <c r="M462" s="63"/>
      <c r="N462" s="93"/>
      <c r="O462" s="65"/>
      <c r="P462" s="55"/>
      <c r="Q462" s="56"/>
      <c r="R462" s="66"/>
      <c r="S462" s="58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>
      <c r="A463" s="91"/>
      <c r="B463" s="53"/>
      <c r="C463" s="54"/>
      <c r="D463" s="55"/>
      <c r="E463" s="56"/>
      <c r="F463" s="57"/>
      <c r="G463" s="58"/>
      <c r="H463" s="52"/>
      <c r="I463" s="59"/>
      <c r="J463" s="60"/>
      <c r="K463" s="61"/>
      <c r="L463" s="92"/>
      <c r="M463" s="63"/>
      <c r="N463" s="93"/>
      <c r="O463" s="65"/>
      <c r="P463" s="55"/>
      <c r="Q463" s="56"/>
      <c r="R463" s="66"/>
      <c r="S463" s="58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>
      <c r="A464" s="91"/>
      <c r="B464" s="53"/>
      <c r="C464" s="54"/>
      <c r="D464" s="55"/>
      <c r="E464" s="56"/>
      <c r="F464" s="57"/>
      <c r="G464" s="58"/>
      <c r="H464" s="52"/>
      <c r="I464" s="59"/>
      <c r="J464" s="60"/>
      <c r="K464" s="61"/>
      <c r="L464" s="92"/>
      <c r="M464" s="63"/>
      <c r="N464" s="93"/>
      <c r="O464" s="65"/>
      <c r="P464" s="55"/>
      <c r="Q464" s="56"/>
      <c r="R464" s="66"/>
      <c r="S464" s="58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>
      <c r="A465" s="91"/>
      <c r="B465" s="53"/>
      <c r="C465" s="54"/>
      <c r="D465" s="55"/>
      <c r="E465" s="56"/>
      <c r="F465" s="57"/>
      <c r="G465" s="58"/>
      <c r="H465" s="52"/>
      <c r="I465" s="59"/>
      <c r="J465" s="60"/>
      <c r="K465" s="61"/>
      <c r="L465" s="92"/>
      <c r="M465" s="63"/>
      <c r="N465" s="93"/>
      <c r="O465" s="65"/>
      <c r="P465" s="55"/>
      <c r="Q465" s="56"/>
      <c r="R465" s="66"/>
      <c r="S465" s="58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>
      <c r="A466" s="91"/>
      <c r="B466" s="53"/>
      <c r="C466" s="54"/>
      <c r="D466" s="55"/>
      <c r="E466" s="56"/>
      <c r="F466" s="57"/>
      <c r="G466" s="58"/>
      <c r="H466" s="52"/>
      <c r="I466" s="59"/>
      <c r="J466" s="60"/>
      <c r="K466" s="61"/>
      <c r="L466" s="92"/>
      <c r="M466" s="63"/>
      <c r="N466" s="93"/>
      <c r="O466" s="65"/>
      <c r="P466" s="55"/>
      <c r="Q466" s="56"/>
      <c r="R466" s="66"/>
      <c r="S466" s="58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>
      <c r="A467" s="91"/>
      <c r="B467" s="53"/>
      <c r="C467" s="54"/>
      <c r="D467" s="55"/>
      <c r="E467" s="56"/>
      <c r="F467" s="57"/>
      <c r="G467" s="58"/>
      <c r="H467" s="52"/>
      <c r="I467" s="59"/>
      <c r="J467" s="60"/>
      <c r="K467" s="61"/>
      <c r="L467" s="92"/>
      <c r="M467" s="63"/>
      <c r="N467" s="93"/>
      <c r="O467" s="65"/>
      <c r="P467" s="55"/>
      <c r="Q467" s="56"/>
      <c r="R467" s="66"/>
      <c r="S467" s="58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>
      <c r="A468" s="91"/>
      <c r="B468" s="53"/>
      <c r="C468" s="54"/>
      <c r="D468" s="55"/>
      <c r="E468" s="56"/>
      <c r="F468" s="57"/>
      <c r="G468" s="58"/>
      <c r="H468" s="52"/>
      <c r="I468" s="59"/>
      <c r="J468" s="60"/>
      <c r="K468" s="61"/>
      <c r="L468" s="92"/>
      <c r="M468" s="63"/>
      <c r="N468" s="93"/>
      <c r="O468" s="65"/>
      <c r="P468" s="55"/>
      <c r="Q468" s="56"/>
      <c r="R468" s="66"/>
      <c r="S468" s="58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>
      <c r="A469" s="91"/>
      <c r="B469" s="53"/>
      <c r="C469" s="54"/>
      <c r="D469" s="55"/>
      <c r="E469" s="56"/>
      <c r="F469" s="57"/>
      <c r="G469" s="58"/>
      <c r="H469" s="52"/>
      <c r="I469" s="59"/>
      <c r="J469" s="60"/>
      <c r="K469" s="61"/>
      <c r="L469" s="92"/>
      <c r="M469" s="63"/>
      <c r="N469" s="93"/>
      <c r="O469" s="65"/>
      <c r="P469" s="55"/>
      <c r="Q469" s="56"/>
      <c r="R469" s="66"/>
      <c r="S469" s="58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>
      <c r="A470" s="91"/>
      <c r="B470" s="53"/>
      <c r="C470" s="54"/>
      <c r="D470" s="55"/>
      <c r="E470" s="56"/>
      <c r="F470" s="57"/>
      <c r="G470" s="58"/>
      <c r="H470" s="52"/>
      <c r="I470" s="59"/>
      <c r="J470" s="60"/>
      <c r="K470" s="61"/>
      <c r="L470" s="92"/>
      <c r="M470" s="63"/>
      <c r="N470" s="93"/>
      <c r="O470" s="65"/>
      <c r="P470" s="55"/>
      <c r="Q470" s="56"/>
      <c r="R470" s="66"/>
      <c r="S470" s="58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>
      <c r="A471" s="91"/>
      <c r="B471" s="53"/>
      <c r="C471" s="54"/>
      <c r="D471" s="55"/>
      <c r="E471" s="56"/>
      <c r="F471" s="57"/>
      <c r="G471" s="58"/>
      <c r="H471" s="52"/>
      <c r="I471" s="59"/>
      <c r="J471" s="60"/>
      <c r="K471" s="61"/>
      <c r="L471" s="92"/>
      <c r="M471" s="63"/>
      <c r="N471" s="93"/>
      <c r="O471" s="65"/>
      <c r="P471" s="55"/>
      <c r="Q471" s="56"/>
      <c r="R471" s="66"/>
      <c r="S471" s="58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>
      <c r="A472" s="91"/>
      <c r="B472" s="53"/>
      <c r="C472" s="54"/>
      <c r="D472" s="55"/>
      <c r="E472" s="56"/>
      <c r="F472" s="57"/>
      <c r="G472" s="58"/>
      <c r="H472" s="52"/>
      <c r="I472" s="59"/>
      <c r="J472" s="60"/>
      <c r="K472" s="61"/>
      <c r="L472" s="92"/>
      <c r="M472" s="63"/>
      <c r="N472" s="93"/>
      <c r="O472" s="65"/>
      <c r="P472" s="55"/>
      <c r="Q472" s="56"/>
      <c r="R472" s="66"/>
      <c r="S472" s="58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>
      <c r="A473" s="91"/>
      <c r="B473" s="53"/>
      <c r="C473" s="54"/>
      <c r="D473" s="55"/>
      <c r="E473" s="56"/>
      <c r="F473" s="57"/>
      <c r="G473" s="58"/>
      <c r="H473" s="52"/>
      <c r="I473" s="59"/>
      <c r="J473" s="60"/>
      <c r="K473" s="61"/>
      <c r="L473" s="92"/>
      <c r="M473" s="63"/>
      <c r="N473" s="93"/>
      <c r="O473" s="65"/>
      <c r="P473" s="55"/>
      <c r="Q473" s="56"/>
      <c r="R473" s="66"/>
      <c r="S473" s="58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>
      <c r="A474" s="91"/>
      <c r="B474" s="53"/>
      <c r="C474" s="54"/>
      <c r="D474" s="55"/>
      <c r="E474" s="56"/>
      <c r="F474" s="57"/>
      <c r="G474" s="58"/>
      <c r="H474" s="52"/>
      <c r="I474" s="59"/>
      <c r="J474" s="60"/>
      <c r="K474" s="61"/>
      <c r="L474" s="92"/>
      <c r="M474" s="63"/>
      <c r="N474" s="93"/>
      <c r="O474" s="65"/>
      <c r="P474" s="55"/>
      <c r="Q474" s="56"/>
      <c r="R474" s="66"/>
      <c r="S474" s="58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>
      <c r="A475" s="91"/>
      <c r="B475" s="53"/>
      <c r="C475" s="54"/>
      <c r="D475" s="55"/>
      <c r="E475" s="56"/>
      <c r="F475" s="57"/>
      <c r="G475" s="58"/>
      <c r="H475" s="52"/>
      <c r="I475" s="59"/>
      <c r="J475" s="60"/>
      <c r="K475" s="61"/>
      <c r="L475" s="92"/>
      <c r="M475" s="63"/>
      <c r="N475" s="93"/>
      <c r="O475" s="65"/>
      <c r="P475" s="55"/>
      <c r="Q475" s="56"/>
      <c r="R475" s="66"/>
      <c r="S475" s="58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>
      <c r="A476" s="91"/>
      <c r="B476" s="53"/>
      <c r="C476" s="54"/>
      <c r="D476" s="55"/>
      <c r="E476" s="56"/>
      <c r="F476" s="57"/>
      <c r="G476" s="58"/>
      <c r="H476" s="52"/>
      <c r="I476" s="59"/>
      <c r="J476" s="60"/>
      <c r="K476" s="61"/>
      <c r="L476" s="92"/>
      <c r="M476" s="63"/>
      <c r="N476" s="93"/>
      <c r="O476" s="65"/>
      <c r="P476" s="55"/>
      <c r="Q476" s="56"/>
      <c r="R476" s="66"/>
      <c r="S476" s="58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>
      <c r="A477" s="91"/>
      <c r="B477" s="53"/>
      <c r="C477" s="54"/>
      <c r="D477" s="55"/>
      <c r="E477" s="56"/>
      <c r="F477" s="57"/>
      <c r="G477" s="58"/>
      <c r="H477" s="52"/>
      <c r="I477" s="59"/>
      <c r="J477" s="60"/>
      <c r="K477" s="61"/>
      <c r="L477" s="92"/>
      <c r="M477" s="63"/>
      <c r="N477" s="93"/>
      <c r="O477" s="65"/>
      <c r="P477" s="55"/>
      <c r="Q477" s="56"/>
      <c r="R477" s="66"/>
      <c r="S477" s="58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>
      <c r="A478" s="91"/>
      <c r="B478" s="53"/>
      <c r="C478" s="54"/>
      <c r="D478" s="55"/>
      <c r="E478" s="56"/>
      <c r="F478" s="57"/>
      <c r="G478" s="58"/>
      <c r="H478" s="52"/>
      <c r="I478" s="59"/>
      <c r="J478" s="60"/>
      <c r="K478" s="61"/>
      <c r="L478" s="92"/>
      <c r="M478" s="63"/>
      <c r="N478" s="93"/>
      <c r="O478" s="65"/>
      <c r="P478" s="55"/>
      <c r="Q478" s="56"/>
      <c r="R478" s="66"/>
      <c r="S478" s="58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>
      <c r="A479" s="91"/>
      <c r="B479" s="53"/>
      <c r="C479" s="54"/>
      <c r="D479" s="55"/>
      <c r="E479" s="56"/>
      <c r="F479" s="57"/>
      <c r="G479" s="58"/>
      <c r="H479" s="52"/>
      <c r="I479" s="59"/>
      <c r="J479" s="60"/>
      <c r="K479" s="61"/>
      <c r="L479" s="92"/>
      <c r="M479" s="63"/>
      <c r="N479" s="93"/>
      <c r="O479" s="65"/>
      <c r="P479" s="55"/>
      <c r="Q479" s="56"/>
      <c r="R479" s="66"/>
      <c r="S479" s="58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>
      <c r="A480" s="91"/>
      <c r="B480" s="53"/>
      <c r="C480" s="54"/>
      <c r="D480" s="55"/>
      <c r="E480" s="56"/>
      <c r="F480" s="57"/>
      <c r="G480" s="58"/>
      <c r="H480" s="52"/>
      <c r="I480" s="59"/>
      <c r="J480" s="60"/>
      <c r="K480" s="61"/>
      <c r="L480" s="92"/>
      <c r="M480" s="63"/>
      <c r="N480" s="93"/>
      <c r="O480" s="65"/>
      <c r="P480" s="55"/>
      <c r="Q480" s="56"/>
      <c r="R480" s="66"/>
      <c r="S480" s="58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>
      <c r="A481" s="91"/>
      <c r="B481" s="53"/>
      <c r="C481" s="54"/>
      <c r="D481" s="55"/>
      <c r="E481" s="56"/>
      <c r="F481" s="57"/>
      <c r="G481" s="58"/>
      <c r="H481" s="52"/>
      <c r="I481" s="59"/>
      <c r="J481" s="60"/>
      <c r="K481" s="61"/>
      <c r="L481" s="92"/>
      <c r="M481" s="63"/>
      <c r="N481" s="93"/>
      <c r="O481" s="65"/>
      <c r="P481" s="55"/>
      <c r="Q481" s="56"/>
      <c r="R481" s="66"/>
      <c r="S481" s="58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>
      <c r="A482" s="91"/>
      <c r="B482" s="53"/>
      <c r="C482" s="54"/>
      <c r="D482" s="55"/>
      <c r="E482" s="56"/>
      <c r="F482" s="57"/>
      <c r="G482" s="58"/>
      <c r="H482" s="52"/>
      <c r="I482" s="59"/>
      <c r="J482" s="60"/>
      <c r="K482" s="61"/>
      <c r="L482" s="92"/>
      <c r="M482" s="63"/>
      <c r="N482" s="93"/>
      <c r="O482" s="65"/>
      <c r="P482" s="55"/>
      <c r="Q482" s="56"/>
      <c r="R482" s="66"/>
      <c r="S482" s="58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>
      <c r="A483" s="91"/>
      <c r="B483" s="53"/>
      <c r="C483" s="54"/>
      <c r="D483" s="55"/>
      <c r="E483" s="56"/>
      <c r="F483" s="57"/>
      <c r="G483" s="58"/>
      <c r="H483" s="52"/>
      <c r="I483" s="59"/>
      <c r="J483" s="60"/>
      <c r="K483" s="61"/>
      <c r="L483" s="92"/>
      <c r="M483" s="63"/>
      <c r="N483" s="93"/>
      <c r="O483" s="65"/>
      <c r="P483" s="55"/>
      <c r="Q483" s="56"/>
      <c r="R483" s="66"/>
      <c r="S483" s="58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>
      <c r="A484" s="91"/>
      <c r="B484" s="53"/>
      <c r="C484" s="54"/>
      <c r="D484" s="55"/>
      <c r="E484" s="56"/>
      <c r="F484" s="57"/>
      <c r="G484" s="58"/>
      <c r="H484" s="52"/>
      <c r="I484" s="59"/>
      <c r="J484" s="60"/>
      <c r="K484" s="61"/>
      <c r="L484" s="92"/>
      <c r="M484" s="63"/>
      <c r="N484" s="93"/>
      <c r="O484" s="65"/>
      <c r="P484" s="55"/>
      <c r="Q484" s="56"/>
      <c r="R484" s="66"/>
      <c r="S484" s="58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>
      <c r="A485" s="91"/>
      <c r="B485" s="53"/>
      <c r="C485" s="54"/>
      <c r="D485" s="55"/>
      <c r="E485" s="56"/>
      <c r="F485" s="57"/>
      <c r="G485" s="58"/>
      <c r="H485" s="52"/>
      <c r="I485" s="59"/>
      <c r="J485" s="60"/>
      <c r="K485" s="61"/>
      <c r="L485" s="92"/>
      <c r="M485" s="63"/>
      <c r="N485" s="93"/>
      <c r="O485" s="65"/>
      <c r="P485" s="55"/>
      <c r="Q485" s="56"/>
      <c r="R485" s="66"/>
      <c r="S485" s="58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>
      <c r="A486" s="91"/>
      <c r="B486" s="53"/>
      <c r="C486" s="54"/>
      <c r="D486" s="55"/>
      <c r="E486" s="56"/>
      <c r="F486" s="57"/>
      <c r="G486" s="58"/>
      <c r="H486" s="52"/>
      <c r="I486" s="59"/>
      <c r="J486" s="60"/>
      <c r="K486" s="61"/>
      <c r="L486" s="92"/>
      <c r="M486" s="63"/>
      <c r="N486" s="93"/>
      <c r="O486" s="65"/>
      <c r="P486" s="55"/>
      <c r="Q486" s="56"/>
      <c r="R486" s="66"/>
      <c r="S486" s="58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>
      <c r="A487" s="91"/>
      <c r="B487" s="53"/>
      <c r="C487" s="54"/>
      <c r="D487" s="55"/>
      <c r="E487" s="56"/>
      <c r="F487" s="57"/>
      <c r="G487" s="58"/>
      <c r="H487" s="52"/>
      <c r="I487" s="59"/>
      <c r="J487" s="60"/>
      <c r="K487" s="61"/>
      <c r="L487" s="92"/>
      <c r="M487" s="63"/>
      <c r="N487" s="93"/>
      <c r="O487" s="65"/>
      <c r="P487" s="55"/>
      <c r="Q487" s="56"/>
      <c r="R487" s="66"/>
      <c r="S487" s="58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>
      <c r="A488" s="91"/>
      <c r="B488" s="53"/>
      <c r="C488" s="54"/>
      <c r="D488" s="55"/>
      <c r="E488" s="56"/>
      <c r="F488" s="57"/>
      <c r="G488" s="58"/>
      <c r="H488" s="52"/>
      <c r="I488" s="59"/>
      <c r="J488" s="60"/>
      <c r="K488" s="61"/>
      <c r="L488" s="92"/>
      <c r="M488" s="63"/>
      <c r="N488" s="93"/>
      <c r="O488" s="65"/>
      <c r="P488" s="55"/>
      <c r="Q488" s="56"/>
      <c r="R488" s="66"/>
      <c r="S488" s="58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>
      <c r="A489" s="91"/>
      <c r="B489" s="53"/>
      <c r="C489" s="54"/>
      <c r="D489" s="55"/>
      <c r="E489" s="56"/>
      <c r="F489" s="57"/>
      <c r="G489" s="58"/>
      <c r="H489" s="52"/>
      <c r="I489" s="59"/>
      <c r="J489" s="60"/>
      <c r="K489" s="61"/>
      <c r="L489" s="92"/>
      <c r="M489" s="63"/>
      <c r="N489" s="93"/>
      <c r="O489" s="65"/>
      <c r="P489" s="55"/>
      <c r="Q489" s="56"/>
      <c r="R489" s="66"/>
      <c r="S489" s="58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>
      <c r="A490" s="91"/>
      <c r="B490" s="53"/>
      <c r="C490" s="54"/>
      <c r="D490" s="55"/>
      <c r="E490" s="56"/>
      <c r="F490" s="57"/>
      <c r="G490" s="58"/>
      <c r="H490" s="52"/>
      <c r="I490" s="59"/>
      <c r="J490" s="60"/>
      <c r="K490" s="61"/>
      <c r="L490" s="92"/>
      <c r="M490" s="63"/>
      <c r="N490" s="93"/>
      <c r="O490" s="65"/>
      <c r="P490" s="55"/>
      <c r="Q490" s="56"/>
      <c r="R490" s="66"/>
      <c r="S490" s="58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>
      <c r="A491" s="91"/>
      <c r="B491" s="53"/>
      <c r="C491" s="54"/>
      <c r="D491" s="55"/>
      <c r="E491" s="56"/>
      <c r="F491" s="57"/>
      <c r="G491" s="58"/>
      <c r="H491" s="52"/>
      <c r="I491" s="59"/>
      <c r="J491" s="60"/>
      <c r="K491" s="61"/>
      <c r="L491" s="92"/>
      <c r="M491" s="63"/>
      <c r="N491" s="93"/>
      <c r="O491" s="65"/>
      <c r="P491" s="55"/>
      <c r="Q491" s="56"/>
      <c r="R491" s="66"/>
      <c r="S491" s="58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>
      <c r="A492" s="91"/>
      <c r="B492" s="53"/>
      <c r="C492" s="54"/>
      <c r="D492" s="55"/>
      <c r="E492" s="56"/>
      <c r="F492" s="57"/>
      <c r="G492" s="58"/>
      <c r="H492" s="52"/>
      <c r="I492" s="59"/>
      <c r="J492" s="60"/>
      <c r="K492" s="61"/>
      <c r="L492" s="92"/>
      <c r="M492" s="63"/>
      <c r="N492" s="93"/>
      <c r="O492" s="65"/>
      <c r="P492" s="55"/>
      <c r="Q492" s="56"/>
      <c r="R492" s="66"/>
      <c r="S492" s="58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>
      <c r="A493" s="91"/>
      <c r="B493" s="53"/>
      <c r="C493" s="54"/>
      <c r="D493" s="55"/>
      <c r="E493" s="56"/>
      <c r="F493" s="57"/>
      <c r="G493" s="58"/>
      <c r="H493" s="52"/>
      <c r="I493" s="59"/>
      <c r="J493" s="60"/>
      <c r="K493" s="61"/>
      <c r="L493" s="92"/>
      <c r="M493" s="63"/>
      <c r="N493" s="93"/>
      <c r="O493" s="65"/>
      <c r="P493" s="55"/>
      <c r="Q493" s="56"/>
      <c r="R493" s="66"/>
      <c r="S493" s="58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>
      <c r="A494" s="91"/>
      <c r="B494" s="53"/>
      <c r="C494" s="54"/>
      <c r="D494" s="55"/>
      <c r="E494" s="56"/>
      <c r="F494" s="57"/>
      <c r="G494" s="58"/>
      <c r="H494" s="52"/>
      <c r="I494" s="59"/>
      <c r="J494" s="60"/>
      <c r="K494" s="61"/>
      <c r="L494" s="92"/>
      <c r="M494" s="63"/>
      <c r="N494" s="93"/>
      <c r="O494" s="65"/>
      <c r="P494" s="55"/>
      <c r="Q494" s="56"/>
      <c r="R494" s="66"/>
      <c r="S494" s="58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>
      <c r="A495" s="91"/>
      <c r="B495" s="53"/>
      <c r="C495" s="54"/>
      <c r="D495" s="55"/>
      <c r="E495" s="56"/>
      <c r="F495" s="57"/>
      <c r="G495" s="58"/>
      <c r="H495" s="52"/>
      <c r="I495" s="59"/>
      <c r="J495" s="60"/>
      <c r="K495" s="61"/>
      <c r="L495" s="92"/>
      <c r="M495" s="63"/>
      <c r="N495" s="93"/>
      <c r="O495" s="65"/>
      <c r="P495" s="55"/>
      <c r="Q495" s="56"/>
      <c r="R495" s="66"/>
      <c r="S495" s="58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>
      <c r="A496" s="91"/>
      <c r="B496" s="53"/>
      <c r="C496" s="54"/>
      <c r="D496" s="55"/>
      <c r="E496" s="56"/>
      <c r="F496" s="57"/>
      <c r="G496" s="58"/>
      <c r="H496" s="52"/>
      <c r="I496" s="59"/>
      <c r="J496" s="60"/>
      <c r="K496" s="61"/>
      <c r="L496" s="92"/>
      <c r="M496" s="63"/>
      <c r="N496" s="93"/>
      <c r="O496" s="65"/>
      <c r="P496" s="55"/>
      <c r="Q496" s="56"/>
      <c r="R496" s="66"/>
      <c r="S496" s="58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>
      <c r="A497" s="91"/>
      <c r="B497" s="53"/>
      <c r="C497" s="54"/>
      <c r="D497" s="55"/>
      <c r="E497" s="56"/>
      <c r="F497" s="57"/>
      <c r="G497" s="58"/>
      <c r="H497" s="52"/>
      <c r="I497" s="59"/>
      <c r="J497" s="60"/>
      <c r="K497" s="61"/>
      <c r="L497" s="92"/>
      <c r="M497" s="63"/>
      <c r="N497" s="93"/>
      <c r="O497" s="65"/>
      <c r="P497" s="55"/>
      <c r="Q497" s="56"/>
      <c r="R497" s="66"/>
      <c r="S497" s="58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>
      <c r="A498" s="91"/>
      <c r="B498" s="53"/>
      <c r="C498" s="54"/>
      <c r="D498" s="55"/>
      <c r="E498" s="56"/>
      <c r="F498" s="57"/>
      <c r="G498" s="58"/>
      <c r="H498" s="52"/>
      <c r="I498" s="59"/>
      <c r="J498" s="60"/>
      <c r="K498" s="61"/>
      <c r="L498" s="92"/>
      <c r="M498" s="63"/>
      <c r="N498" s="93"/>
      <c r="O498" s="65"/>
      <c r="P498" s="55"/>
      <c r="Q498" s="56"/>
      <c r="R498" s="66"/>
      <c r="S498" s="58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>
      <c r="A499" s="91"/>
      <c r="B499" s="53"/>
      <c r="C499" s="54"/>
      <c r="D499" s="55"/>
      <c r="E499" s="56"/>
      <c r="F499" s="57"/>
      <c r="G499" s="58"/>
      <c r="H499" s="52"/>
      <c r="I499" s="59"/>
      <c r="J499" s="60"/>
      <c r="K499" s="61"/>
      <c r="L499" s="92"/>
      <c r="M499" s="63"/>
      <c r="N499" s="93"/>
      <c r="O499" s="65"/>
      <c r="P499" s="55"/>
      <c r="Q499" s="56"/>
      <c r="R499" s="66"/>
      <c r="S499" s="58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>
      <c r="A500" s="91"/>
      <c r="B500" s="53"/>
      <c r="C500" s="54"/>
      <c r="D500" s="55"/>
      <c r="E500" s="56"/>
      <c r="F500" s="57"/>
      <c r="G500" s="58"/>
      <c r="H500" s="52"/>
      <c r="I500" s="59"/>
      <c r="J500" s="60"/>
      <c r="K500" s="61"/>
      <c r="L500" s="92"/>
      <c r="M500" s="63"/>
      <c r="N500" s="93"/>
      <c r="O500" s="65"/>
      <c r="P500" s="55"/>
      <c r="Q500" s="56"/>
      <c r="R500" s="66"/>
      <c r="S500" s="58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>
      <c r="A501" s="91"/>
      <c r="B501" s="53"/>
      <c r="C501" s="54"/>
      <c r="D501" s="55"/>
      <c r="E501" s="56"/>
      <c r="F501" s="57"/>
      <c r="G501" s="58"/>
      <c r="H501" s="52"/>
      <c r="I501" s="59"/>
      <c r="J501" s="60"/>
      <c r="K501" s="61"/>
      <c r="L501" s="92"/>
      <c r="M501" s="63"/>
      <c r="N501" s="93"/>
      <c r="O501" s="65"/>
      <c r="P501" s="55"/>
      <c r="Q501" s="56"/>
      <c r="R501" s="66"/>
      <c r="S501" s="58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>
      <c r="A502" s="91"/>
      <c r="B502" s="53"/>
      <c r="C502" s="54"/>
      <c r="D502" s="55"/>
      <c r="E502" s="56"/>
      <c r="F502" s="57"/>
      <c r="G502" s="58"/>
      <c r="H502" s="52"/>
      <c r="I502" s="59"/>
      <c r="J502" s="60"/>
      <c r="K502" s="61"/>
      <c r="L502" s="92"/>
      <c r="M502" s="63"/>
      <c r="N502" s="93"/>
      <c r="O502" s="65"/>
      <c r="P502" s="55"/>
      <c r="Q502" s="56"/>
      <c r="R502" s="66"/>
      <c r="S502" s="58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>
      <c r="A503" s="91"/>
      <c r="B503" s="53"/>
      <c r="C503" s="54"/>
      <c r="D503" s="55"/>
      <c r="E503" s="56"/>
      <c r="F503" s="57"/>
      <c r="G503" s="58"/>
      <c r="H503" s="52"/>
      <c r="I503" s="59"/>
      <c r="J503" s="60"/>
      <c r="K503" s="61"/>
      <c r="L503" s="92"/>
      <c r="M503" s="63"/>
      <c r="N503" s="93"/>
      <c r="O503" s="65"/>
      <c r="P503" s="55"/>
      <c r="Q503" s="56"/>
      <c r="R503" s="66"/>
      <c r="S503" s="58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>
      <c r="A504" s="91"/>
      <c r="B504" s="53"/>
      <c r="C504" s="54"/>
      <c r="D504" s="55"/>
      <c r="E504" s="56"/>
      <c r="F504" s="57"/>
      <c r="G504" s="58"/>
      <c r="H504" s="52"/>
      <c r="I504" s="59"/>
      <c r="J504" s="60"/>
      <c r="K504" s="61"/>
      <c r="L504" s="92"/>
      <c r="M504" s="63"/>
      <c r="N504" s="93"/>
      <c r="O504" s="65"/>
      <c r="P504" s="55"/>
      <c r="Q504" s="56"/>
      <c r="R504" s="66"/>
      <c r="S504" s="58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>
      <c r="A505" s="91"/>
      <c r="B505" s="53"/>
      <c r="C505" s="54"/>
      <c r="D505" s="55"/>
      <c r="E505" s="56"/>
      <c r="F505" s="57"/>
      <c r="G505" s="58"/>
      <c r="H505" s="52"/>
      <c r="I505" s="59"/>
      <c r="J505" s="60"/>
      <c r="K505" s="61"/>
      <c r="L505" s="92"/>
      <c r="M505" s="63"/>
      <c r="N505" s="93"/>
      <c r="O505" s="65"/>
      <c r="P505" s="55"/>
      <c r="Q505" s="56"/>
      <c r="R505" s="66"/>
      <c r="S505" s="58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>
      <c r="A506" s="91"/>
      <c r="B506" s="53"/>
      <c r="C506" s="54"/>
      <c r="D506" s="55"/>
      <c r="E506" s="56"/>
      <c r="F506" s="57"/>
      <c r="G506" s="58"/>
      <c r="H506" s="52"/>
      <c r="I506" s="59"/>
      <c r="J506" s="60"/>
      <c r="K506" s="61"/>
      <c r="L506" s="92"/>
      <c r="M506" s="63"/>
      <c r="N506" s="93"/>
      <c r="O506" s="65"/>
      <c r="P506" s="55"/>
      <c r="Q506" s="56"/>
      <c r="R506" s="66"/>
      <c r="S506" s="58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>
      <c r="A507" s="91"/>
      <c r="B507" s="53"/>
      <c r="C507" s="54"/>
      <c r="D507" s="55"/>
      <c r="E507" s="56"/>
      <c r="F507" s="57"/>
      <c r="G507" s="58"/>
      <c r="H507" s="52"/>
      <c r="I507" s="59"/>
      <c r="J507" s="60"/>
      <c r="K507" s="61"/>
      <c r="L507" s="92"/>
      <c r="M507" s="63"/>
      <c r="N507" s="93"/>
      <c r="O507" s="65"/>
      <c r="P507" s="55"/>
      <c r="Q507" s="56"/>
      <c r="R507" s="66"/>
      <c r="S507" s="58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>
      <c r="A508" s="91"/>
      <c r="B508" s="53"/>
      <c r="C508" s="54"/>
      <c r="D508" s="55"/>
      <c r="E508" s="56"/>
      <c r="F508" s="57"/>
      <c r="G508" s="58"/>
      <c r="H508" s="52"/>
      <c r="I508" s="59"/>
      <c r="J508" s="60"/>
      <c r="K508" s="61"/>
      <c r="L508" s="92"/>
      <c r="M508" s="63"/>
      <c r="N508" s="93"/>
      <c r="O508" s="65"/>
      <c r="P508" s="55"/>
      <c r="Q508" s="56"/>
      <c r="R508" s="66"/>
      <c r="S508" s="58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>
      <c r="A509" s="91"/>
      <c r="B509" s="53"/>
      <c r="C509" s="54"/>
      <c r="D509" s="55"/>
      <c r="E509" s="56"/>
      <c r="F509" s="57"/>
      <c r="G509" s="58"/>
      <c r="H509" s="52"/>
      <c r="I509" s="59"/>
      <c r="J509" s="60"/>
      <c r="K509" s="61"/>
      <c r="L509" s="92"/>
      <c r="M509" s="63"/>
      <c r="N509" s="93"/>
      <c r="O509" s="65"/>
      <c r="P509" s="55"/>
      <c r="Q509" s="56"/>
      <c r="R509" s="66"/>
      <c r="S509" s="58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>
      <c r="A510" s="91"/>
      <c r="B510" s="53"/>
      <c r="C510" s="54"/>
      <c r="D510" s="55"/>
      <c r="E510" s="56"/>
      <c r="F510" s="57"/>
      <c r="G510" s="58"/>
      <c r="H510" s="52"/>
      <c r="I510" s="59"/>
      <c r="J510" s="60"/>
      <c r="K510" s="61"/>
      <c r="L510" s="92"/>
      <c r="M510" s="63"/>
      <c r="N510" s="93"/>
      <c r="O510" s="65"/>
      <c r="P510" s="55"/>
      <c r="Q510" s="56"/>
      <c r="R510" s="66"/>
      <c r="S510" s="58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>
      <c r="A511" s="91"/>
      <c r="B511" s="53"/>
      <c r="C511" s="54"/>
      <c r="D511" s="55"/>
      <c r="E511" s="56"/>
      <c r="F511" s="57"/>
      <c r="G511" s="58"/>
      <c r="H511" s="52"/>
      <c r="I511" s="59"/>
      <c r="J511" s="60"/>
      <c r="K511" s="61"/>
      <c r="L511" s="92"/>
      <c r="M511" s="63"/>
      <c r="N511" s="93"/>
      <c r="O511" s="65"/>
      <c r="P511" s="55"/>
      <c r="Q511" s="56"/>
      <c r="R511" s="66"/>
      <c r="S511" s="58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>
      <c r="A512" s="91"/>
      <c r="B512" s="53"/>
      <c r="C512" s="54"/>
      <c r="D512" s="55"/>
      <c r="E512" s="56"/>
      <c r="F512" s="57"/>
      <c r="G512" s="58"/>
      <c r="H512" s="52"/>
      <c r="I512" s="59"/>
      <c r="J512" s="60"/>
      <c r="K512" s="61"/>
      <c r="L512" s="92"/>
      <c r="M512" s="63"/>
      <c r="N512" s="93"/>
      <c r="O512" s="65"/>
      <c r="P512" s="55"/>
      <c r="Q512" s="56"/>
      <c r="R512" s="66"/>
      <c r="S512" s="58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>
      <c r="A513" s="91"/>
      <c r="B513" s="53"/>
      <c r="C513" s="54"/>
      <c r="D513" s="55"/>
      <c r="E513" s="56"/>
      <c r="F513" s="57"/>
      <c r="G513" s="58"/>
      <c r="H513" s="52"/>
      <c r="I513" s="59"/>
      <c r="J513" s="60"/>
      <c r="K513" s="61"/>
      <c r="L513" s="92"/>
      <c r="M513" s="63"/>
      <c r="N513" s="93"/>
      <c r="O513" s="65"/>
      <c r="P513" s="55"/>
      <c r="Q513" s="56"/>
      <c r="R513" s="66"/>
      <c r="S513" s="58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>
      <c r="A514" s="91"/>
      <c r="B514" s="53"/>
      <c r="C514" s="54"/>
      <c r="D514" s="55"/>
      <c r="E514" s="56"/>
      <c r="F514" s="57"/>
      <c r="G514" s="58"/>
      <c r="H514" s="52"/>
      <c r="I514" s="59"/>
      <c r="J514" s="60"/>
      <c r="K514" s="61"/>
      <c r="L514" s="92"/>
      <c r="M514" s="63"/>
      <c r="N514" s="93"/>
      <c r="O514" s="65"/>
      <c r="P514" s="55"/>
      <c r="Q514" s="56"/>
      <c r="R514" s="66"/>
      <c r="S514" s="58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>
      <c r="A515" s="91"/>
      <c r="B515" s="53"/>
      <c r="C515" s="54"/>
      <c r="D515" s="55"/>
      <c r="E515" s="56"/>
      <c r="F515" s="57"/>
      <c r="G515" s="58"/>
      <c r="H515" s="52"/>
      <c r="I515" s="59"/>
      <c r="J515" s="60"/>
      <c r="K515" s="61"/>
      <c r="L515" s="92"/>
      <c r="M515" s="63"/>
      <c r="N515" s="93"/>
      <c r="O515" s="65"/>
      <c r="P515" s="55"/>
      <c r="Q515" s="56"/>
      <c r="R515" s="66"/>
      <c r="S515" s="58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>
      <c r="A516" s="91"/>
      <c r="B516" s="53"/>
      <c r="C516" s="54"/>
      <c r="D516" s="55"/>
      <c r="E516" s="56"/>
      <c r="F516" s="57"/>
      <c r="G516" s="58"/>
      <c r="H516" s="52"/>
      <c r="I516" s="59"/>
      <c r="J516" s="60"/>
      <c r="K516" s="61"/>
      <c r="L516" s="92"/>
      <c r="M516" s="63"/>
      <c r="N516" s="93"/>
      <c r="O516" s="65"/>
      <c r="P516" s="55"/>
      <c r="Q516" s="56"/>
      <c r="R516" s="66"/>
      <c r="S516" s="58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>
      <c r="A517" s="91"/>
      <c r="B517" s="53"/>
      <c r="C517" s="54"/>
      <c r="D517" s="55"/>
      <c r="E517" s="56"/>
      <c r="F517" s="57"/>
      <c r="G517" s="58"/>
      <c r="H517" s="52"/>
      <c r="I517" s="59"/>
      <c r="J517" s="60"/>
      <c r="K517" s="61"/>
      <c r="L517" s="92"/>
      <c r="M517" s="63"/>
      <c r="N517" s="93"/>
      <c r="O517" s="65"/>
      <c r="P517" s="55"/>
      <c r="Q517" s="56"/>
      <c r="R517" s="66"/>
      <c r="S517" s="58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>
      <c r="A518" s="91"/>
      <c r="B518" s="53"/>
      <c r="C518" s="54"/>
      <c r="D518" s="55"/>
      <c r="E518" s="56"/>
      <c r="F518" s="57"/>
      <c r="G518" s="58"/>
      <c r="H518" s="52"/>
      <c r="I518" s="59"/>
      <c r="J518" s="60"/>
      <c r="K518" s="61"/>
      <c r="L518" s="92"/>
      <c r="M518" s="63"/>
      <c r="N518" s="93"/>
      <c r="O518" s="65"/>
      <c r="P518" s="55"/>
      <c r="Q518" s="56"/>
      <c r="R518" s="66"/>
      <c r="S518" s="58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>
      <c r="A519" s="91"/>
      <c r="B519" s="53"/>
      <c r="C519" s="54"/>
      <c r="D519" s="55"/>
      <c r="E519" s="56"/>
      <c r="F519" s="57"/>
      <c r="G519" s="58"/>
      <c r="H519" s="52"/>
      <c r="I519" s="59"/>
      <c r="J519" s="60"/>
      <c r="K519" s="61"/>
      <c r="L519" s="92"/>
      <c r="M519" s="63"/>
      <c r="N519" s="93"/>
      <c r="O519" s="65"/>
      <c r="P519" s="55"/>
      <c r="Q519" s="56"/>
      <c r="R519" s="66"/>
      <c r="S519" s="58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>
      <c r="A520" s="91"/>
      <c r="B520" s="53"/>
      <c r="C520" s="54"/>
      <c r="D520" s="55"/>
      <c r="E520" s="56"/>
      <c r="F520" s="57"/>
      <c r="G520" s="58"/>
      <c r="H520" s="52"/>
      <c r="I520" s="59"/>
      <c r="J520" s="60"/>
      <c r="K520" s="61"/>
      <c r="L520" s="92"/>
      <c r="M520" s="63"/>
      <c r="N520" s="93"/>
      <c r="O520" s="65"/>
      <c r="P520" s="55"/>
      <c r="Q520" s="56"/>
      <c r="R520" s="66"/>
      <c r="S520" s="58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>
      <c r="A521" s="91"/>
      <c r="B521" s="53"/>
      <c r="C521" s="54"/>
      <c r="D521" s="55"/>
      <c r="E521" s="56"/>
      <c r="F521" s="57"/>
      <c r="G521" s="58"/>
      <c r="H521" s="52"/>
      <c r="I521" s="59"/>
      <c r="J521" s="60"/>
      <c r="K521" s="61"/>
      <c r="L521" s="92"/>
      <c r="M521" s="63"/>
      <c r="N521" s="93"/>
      <c r="O521" s="65"/>
      <c r="P521" s="55"/>
      <c r="Q521" s="56"/>
      <c r="R521" s="66"/>
      <c r="S521" s="58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>
      <c r="A522" s="91"/>
      <c r="B522" s="53"/>
      <c r="C522" s="54"/>
      <c r="D522" s="55"/>
      <c r="E522" s="56"/>
      <c r="F522" s="57"/>
      <c r="G522" s="58"/>
      <c r="H522" s="52"/>
      <c r="I522" s="59"/>
      <c r="J522" s="60"/>
      <c r="K522" s="61"/>
      <c r="L522" s="92"/>
      <c r="M522" s="63"/>
      <c r="N522" s="93"/>
      <c r="O522" s="65"/>
      <c r="P522" s="55"/>
      <c r="Q522" s="56"/>
      <c r="R522" s="66"/>
      <c r="S522" s="58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>
      <c r="A523" s="91"/>
      <c r="B523" s="53"/>
      <c r="C523" s="54"/>
      <c r="D523" s="55"/>
      <c r="E523" s="56"/>
      <c r="F523" s="57"/>
      <c r="G523" s="58"/>
      <c r="H523" s="52"/>
      <c r="I523" s="59"/>
      <c r="J523" s="60"/>
      <c r="K523" s="61"/>
      <c r="L523" s="92"/>
      <c r="M523" s="63"/>
      <c r="N523" s="93"/>
      <c r="O523" s="65"/>
      <c r="P523" s="55"/>
      <c r="Q523" s="56"/>
      <c r="R523" s="66"/>
      <c r="S523" s="58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>
      <c r="A524" s="91"/>
      <c r="B524" s="53"/>
      <c r="C524" s="54"/>
      <c r="D524" s="55"/>
      <c r="E524" s="56"/>
      <c r="F524" s="57"/>
      <c r="G524" s="58"/>
      <c r="H524" s="52"/>
      <c r="I524" s="59"/>
      <c r="J524" s="60"/>
      <c r="K524" s="61"/>
      <c r="L524" s="92"/>
      <c r="M524" s="63"/>
      <c r="N524" s="93"/>
      <c r="O524" s="65"/>
      <c r="P524" s="55"/>
      <c r="Q524" s="56"/>
      <c r="R524" s="66"/>
      <c r="S524" s="58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>
      <c r="A525" s="91"/>
      <c r="B525" s="53"/>
      <c r="C525" s="54"/>
      <c r="D525" s="55"/>
      <c r="E525" s="56"/>
      <c r="F525" s="57"/>
      <c r="G525" s="58"/>
      <c r="H525" s="52"/>
      <c r="I525" s="59"/>
      <c r="J525" s="60"/>
      <c r="K525" s="61"/>
      <c r="L525" s="92"/>
      <c r="M525" s="63"/>
      <c r="N525" s="93"/>
      <c r="O525" s="65"/>
      <c r="P525" s="55"/>
      <c r="Q525" s="56"/>
      <c r="R525" s="66"/>
      <c r="S525" s="58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>
      <c r="A526" s="91"/>
      <c r="B526" s="53"/>
      <c r="C526" s="54"/>
      <c r="D526" s="55"/>
      <c r="E526" s="56"/>
      <c r="F526" s="57"/>
      <c r="G526" s="58"/>
      <c r="H526" s="52"/>
      <c r="I526" s="59"/>
      <c r="J526" s="60"/>
      <c r="K526" s="61"/>
      <c r="L526" s="92"/>
      <c r="M526" s="63"/>
      <c r="N526" s="93"/>
      <c r="O526" s="65"/>
      <c r="P526" s="55"/>
      <c r="Q526" s="56"/>
      <c r="R526" s="66"/>
      <c r="S526" s="58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>
      <c r="A527" s="91"/>
      <c r="B527" s="53"/>
      <c r="C527" s="54"/>
      <c r="D527" s="55"/>
      <c r="E527" s="56"/>
      <c r="F527" s="57"/>
      <c r="G527" s="58"/>
      <c r="H527" s="52"/>
      <c r="I527" s="59"/>
      <c r="J527" s="60"/>
      <c r="K527" s="61"/>
      <c r="L527" s="92"/>
      <c r="M527" s="63"/>
      <c r="N527" s="93"/>
      <c r="O527" s="65"/>
      <c r="P527" s="55"/>
      <c r="Q527" s="56"/>
      <c r="R527" s="66"/>
      <c r="S527" s="58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>
      <c r="A528" s="91"/>
      <c r="B528" s="53"/>
      <c r="C528" s="54"/>
      <c r="D528" s="55"/>
      <c r="E528" s="56"/>
      <c r="F528" s="57"/>
      <c r="G528" s="58"/>
      <c r="H528" s="52"/>
      <c r="I528" s="59"/>
      <c r="J528" s="60"/>
      <c r="K528" s="61"/>
      <c r="L528" s="92"/>
      <c r="M528" s="63"/>
      <c r="N528" s="93"/>
      <c r="O528" s="65"/>
      <c r="P528" s="55"/>
      <c r="Q528" s="56"/>
      <c r="R528" s="66"/>
      <c r="S528" s="58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>
      <c r="A529" s="91"/>
      <c r="B529" s="53"/>
      <c r="C529" s="54"/>
      <c r="D529" s="55"/>
      <c r="E529" s="56"/>
      <c r="F529" s="57"/>
      <c r="G529" s="58"/>
      <c r="H529" s="52"/>
      <c r="I529" s="59"/>
      <c r="J529" s="60"/>
      <c r="K529" s="61"/>
      <c r="L529" s="92"/>
      <c r="M529" s="63"/>
      <c r="N529" s="93"/>
      <c r="O529" s="65"/>
      <c r="P529" s="55"/>
      <c r="Q529" s="56"/>
      <c r="R529" s="66"/>
      <c r="S529" s="58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>
      <c r="A530" s="91"/>
      <c r="B530" s="53"/>
      <c r="C530" s="54"/>
      <c r="D530" s="55"/>
      <c r="E530" s="56"/>
      <c r="F530" s="57"/>
      <c r="G530" s="58"/>
      <c r="H530" s="52"/>
      <c r="I530" s="59"/>
      <c r="J530" s="60"/>
      <c r="K530" s="61"/>
      <c r="L530" s="92"/>
      <c r="M530" s="63"/>
      <c r="N530" s="93"/>
      <c r="O530" s="65"/>
      <c r="P530" s="55"/>
      <c r="Q530" s="56"/>
      <c r="R530" s="66"/>
      <c r="S530" s="58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>
      <c r="A531" s="91"/>
      <c r="B531" s="53"/>
      <c r="C531" s="54"/>
      <c r="D531" s="55"/>
      <c r="E531" s="56"/>
      <c r="F531" s="57"/>
      <c r="G531" s="58"/>
      <c r="H531" s="52"/>
      <c r="I531" s="59"/>
      <c r="J531" s="60"/>
      <c r="K531" s="61"/>
      <c r="L531" s="92"/>
      <c r="M531" s="63"/>
      <c r="N531" s="93"/>
      <c r="O531" s="65"/>
      <c r="P531" s="55"/>
      <c r="Q531" s="56"/>
      <c r="R531" s="66"/>
      <c r="S531" s="58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>
      <c r="A532" s="91"/>
      <c r="B532" s="53"/>
      <c r="C532" s="54"/>
      <c r="D532" s="55"/>
      <c r="E532" s="56"/>
      <c r="F532" s="57"/>
      <c r="G532" s="58"/>
      <c r="H532" s="52"/>
      <c r="I532" s="59"/>
      <c r="J532" s="60"/>
      <c r="K532" s="61"/>
      <c r="L532" s="92"/>
      <c r="M532" s="63"/>
      <c r="N532" s="93"/>
      <c r="O532" s="65"/>
      <c r="P532" s="55"/>
      <c r="Q532" s="56"/>
      <c r="R532" s="66"/>
      <c r="S532" s="58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>
      <c r="A533" s="91"/>
      <c r="B533" s="53"/>
      <c r="C533" s="54"/>
      <c r="D533" s="55"/>
      <c r="E533" s="56"/>
      <c r="F533" s="57"/>
      <c r="G533" s="58"/>
      <c r="H533" s="52"/>
      <c r="I533" s="59"/>
      <c r="J533" s="60"/>
      <c r="K533" s="61"/>
      <c r="L533" s="92"/>
      <c r="M533" s="63"/>
      <c r="N533" s="93"/>
      <c r="O533" s="65"/>
      <c r="P533" s="55"/>
      <c r="Q533" s="56"/>
      <c r="R533" s="66"/>
      <c r="S533" s="58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>
      <c r="A534" s="91"/>
      <c r="B534" s="53"/>
      <c r="C534" s="54"/>
      <c r="D534" s="55"/>
      <c r="E534" s="56"/>
      <c r="F534" s="57"/>
      <c r="G534" s="58"/>
      <c r="H534" s="52"/>
      <c r="I534" s="59"/>
      <c r="J534" s="60"/>
      <c r="K534" s="61"/>
      <c r="L534" s="92"/>
      <c r="M534" s="63"/>
      <c r="N534" s="93"/>
      <c r="O534" s="65"/>
      <c r="P534" s="55"/>
      <c r="Q534" s="56"/>
      <c r="R534" s="66"/>
      <c r="S534" s="58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>
      <c r="A535" s="91"/>
      <c r="B535" s="53"/>
      <c r="C535" s="54"/>
      <c r="D535" s="55"/>
      <c r="E535" s="56"/>
      <c r="F535" s="57"/>
      <c r="G535" s="58"/>
      <c r="H535" s="52"/>
      <c r="I535" s="59"/>
      <c r="J535" s="60"/>
      <c r="K535" s="61"/>
      <c r="L535" s="92"/>
      <c r="M535" s="63"/>
      <c r="N535" s="93"/>
      <c r="O535" s="65"/>
      <c r="P535" s="55"/>
      <c r="Q535" s="56"/>
      <c r="R535" s="66"/>
      <c r="S535" s="58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>
      <c r="A536" s="91"/>
      <c r="B536" s="53"/>
      <c r="C536" s="54"/>
      <c r="D536" s="55"/>
      <c r="E536" s="56"/>
      <c r="F536" s="57"/>
      <c r="G536" s="58"/>
      <c r="H536" s="52"/>
      <c r="I536" s="59"/>
      <c r="J536" s="60"/>
      <c r="K536" s="61"/>
      <c r="L536" s="92"/>
      <c r="M536" s="63"/>
      <c r="N536" s="93"/>
      <c r="O536" s="65"/>
      <c r="P536" s="55"/>
      <c r="Q536" s="56"/>
      <c r="R536" s="66"/>
      <c r="S536" s="58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>
      <c r="A537" s="91"/>
      <c r="B537" s="53"/>
      <c r="C537" s="54"/>
      <c r="D537" s="55"/>
      <c r="E537" s="56"/>
      <c r="F537" s="57"/>
      <c r="G537" s="58"/>
      <c r="H537" s="52"/>
      <c r="I537" s="59"/>
      <c r="J537" s="60"/>
      <c r="K537" s="61"/>
      <c r="L537" s="92"/>
      <c r="M537" s="63"/>
      <c r="N537" s="93"/>
      <c r="O537" s="65"/>
      <c r="P537" s="55"/>
      <c r="Q537" s="56"/>
      <c r="R537" s="66"/>
      <c r="S537" s="58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>
      <c r="A538" s="91"/>
      <c r="B538" s="53"/>
      <c r="C538" s="54"/>
      <c r="D538" s="55"/>
      <c r="E538" s="56"/>
      <c r="F538" s="57"/>
      <c r="G538" s="58"/>
      <c r="H538" s="52"/>
      <c r="I538" s="59"/>
      <c r="J538" s="60"/>
      <c r="K538" s="61"/>
      <c r="L538" s="92"/>
      <c r="M538" s="63"/>
      <c r="N538" s="93"/>
      <c r="O538" s="65"/>
      <c r="P538" s="55"/>
      <c r="Q538" s="56"/>
      <c r="R538" s="66"/>
      <c r="S538" s="58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>
      <c r="A539" s="91"/>
      <c r="B539" s="53"/>
      <c r="C539" s="54"/>
      <c r="D539" s="55"/>
      <c r="E539" s="56"/>
      <c r="F539" s="57"/>
      <c r="G539" s="58"/>
      <c r="H539" s="52"/>
      <c r="I539" s="59"/>
      <c r="J539" s="60"/>
      <c r="K539" s="61"/>
      <c r="L539" s="92"/>
      <c r="M539" s="63"/>
      <c r="N539" s="93"/>
      <c r="O539" s="65"/>
      <c r="P539" s="55"/>
      <c r="Q539" s="56"/>
      <c r="R539" s="66"/>
      <c r="S539" s="58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>
      <c r="A540" s="91"/>
      <c r="B540" s="53"/>
      <c r="C540" s="54"/>
      <c r="D540" s="55"/>
      <c r="E540" s="56"/>
      <c r="F540" s="57"/>
      <c r="G540" s="58"/>
      <c r="H540" s="52"/>
      <c r="I540" s="59"/>
      <c r="J540" s="60"/>
      <c r="K540" s="61"/>
      <c r="L540" s="92"/>
      <c r="M540" s="63"/>
      <c r="N540" s="93"/>
      <c r="O540" s="65"/>
      <c r="P540" s="55"/>
      <c r="Q540" s="56"/>
      <c r="R540" s="66"/>
      <c r="S540" s="58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>
      <c r="A541" s="91"/>
      <c r="B541" s="53"/>
      <c r="C541" s="54"/>
      <c r="D541" s="55"/>
      <c r="E541" s="56"/>
      <c r="F541" s="57"/>
      <c r="G541" s="58"/>
      <c r="H541" s="52"/>
      <c r="I541" s="59"/>
      <c r="J541" s="60"/>
      <c r="K541" s="61"/>
      <c r="L541" s="92"/>
      <c r="M541" s="63"/>
      <c r="N541" s="93"/>
      <c r="O541" s="65"/>
      <c r="P541" s="55"/>
      <c r="Q541" s="56"/>
      <c r="R541" s="66"/>
      <c r="S541" s="58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>
      <c r="A542" s="91"/>
      <c r="B542" s="53"/>
      <c r="C542" s="54"/>
      <c r="D542" s="55"/>
      <c r="E542" s="56"/>
      <c r="F542" s="57"/>
      <c r="G542" s="58"/>
      <c r="H542" s="52"/>
      <c r="I542" s="59"/>
      <c r="J542" s="60"/>
      <c r="K542" s="61"/>
      <c r="L542" s="92"/>
      <c r="M542" s="63"/>
      <c r="N542" s="93"/>
      <c r="O542" s="65"/>
      <c r="P542" s="55"/>
      <c r="Q542" s="56"/>
      <c r="R542" s="66"/>
      <c r="S542" s="58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>
      <c r="A543" s="91"/>
      <c r="B543" s="53"/>
      <c r="C543" s="54"/>
      <c r="D543" s="55"/>
      <c r="E543" s="56"/>
      <c r="F543" s="57"/>
      <c r="G543" s="58"/>
      <c r="H543" s="52"/>
      <c r="I543" s="59"/>
      <c r="J543" s="60"/>
      <c r="K543" s="61"/>
      <c r="L543" s="92"/>
      <c r="M543" s="63"/>
      <c r="N543" s="93"/>
      <c r="O543" s="65"/>
      <c r="P543" s="55"/>
      <c r="Q543" s="56"/>
      <c r="R543" s="66"/>
      <c r="S543" s="58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>
      <c r="A544" s="91"/>
      <c r="B544" s="53"/>
      <c r="C544" s="54"/>
      <c r="D544" s="55"/>
      <c r="E544" s="56"/>
      <c r="F544" s="57"/>
      <c r="G544" s="58"/>
      <c r="H544" s="52"/>
      <c r="I544" s="59"/>
      <c r="J544" s="60"/>
      <c r="K544" s="61"/>
      <c r="L544" s="92"/>
      <c r="M544" s="63"/>
      <c r="N544" s="93"/>
      <c r="O544" s="65"/>
      <c r="P544" s="55"/>
      <c r="Q544" s="56"/>
      <c r="R544" s="66"/>
      <c r="S544" s="58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>
      <c r="A545" s="91"/>
      <c r="B545" s="53"/>
      <c r="C545" s="54"/>
      <c r="D545" s="55"/>
      <c r="E545" s="56"/>
      <c r="F545" s="57"/>
      <c r="G545" s="58"/>
      <c r="H545" s="52"/>
      <c r="I545" s="59"/>
      <c r="J545" s="60"/>
      <c r="K545" s="61"/>
      <c r="L545" s="92"/>
      <c r="M545" s="63"/>
      <c r="N545" s="93"/>
      <c r="O545" s="65"/>
      <c r="P545" s="55"/>
      <c r="Q545" s="56"/>
      <c r="R545" s="66"/>
      <c r="S545" s="58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>
      <c r="A546" s="91"/>
      <c r="B546" s="53"/>
      <c r="C546" s="54"/>
      <c r="D546" s="55"/>
      <c r="E546" s="56"/>
      <c r="F546" s="57"/>
      <c r="G546" s="58"/>
      <c r="H546" s="52"/>
      <c r="I546" s="59"/>
      <c r="J546" s="60"/>
      <c r="K546" s="61"/>
      <c r="L546" s="92"/>
      <c r="M546" s="63"/>
      <c r="N546" s="93"/>
      <c r="O546" s="65"/>
      <c r="P546" s="55"/>
      <c r="Q546" s="56"/>
      <c r="R546" s="66"/>
      <c r="S546" s="58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>
      <c r="A547" s="91"/>
      <c r="B547" s="53"/>
      <c r="C547" s="54"/>
      <c r="D547" s="55"/>
      <c r="E547" s="56"/>
      <c r="F547" s="57"/>
      <c r="G547" s="58"/>
      <c r="H547" s="52"/>
      <c r="I547" s="59"/>
      <c r="J547" s="60"/>
      <c r="K547" s="61"/>
      <c r="L547" s="92"/>
      <c r="M547" s="63"/>
      <c r="N547" s="93"/>
      <c r="O547" s="65"/>
      <c r="P547" s="55"/>
      <c r="Q547" s="56"/>
      <c r="R547" s="66"/>
      <c r="S547" s="58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>
      <c r="A548" s="91"/>
      <c r="B548" s="53"/>
      <c r="C548" s="54"/>
      <c r="D548" s="55"/>
      <c r="E548" s="56"/>
      <c r="F548" s="57"/>
      <c r="G548" s="58"/>
      <c r="H548" s="52"/>
      <c r="I548" s="59"/>
      <c r="J548" s="60"/>
      <c r="K548" s="61"/>
      <c r="L548" s="92"/>
      <c r="M548" s="63"/>
      <c r="N548" s="93"/>
      <c r="O548" s="65"/>
      <c r="P548" s="55"/>
      <c r="Q548" s="56"/>
      <c r="R548" s="66"/>
      <c r="S548" s="58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>
      <c r="A549" s="91"/>
      <c r="B549" s="53"/>
      <c r="C549" s="54"/>
      <c r="D549" s="55"/>
      <c r="E549" s="56"/>
      <c r="F549" s="57"/>
      <c r="G549" s="58"/>
      <c r="H549" s="52"/>
      <c r="I549" s="59"/>
      <c r="J549" s="60"/>
      <c r="K549" s="61"/>
      <c r="L549" s="92"/>
      <c r="M549" s="63"/>
      <c r="N549" s="93"/>
      <c r="O549" s="65"/>
      <c r="P549" s="55"/>
      <c r="Q549" s="56"/>
      <c r="R549" s="66"/>
      <c r="S549" s="58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>
      <c r="A550" s="91"/>
      <c r="B550" s="53"/>
      <c r="C550" s="54"/>
      <c r="D550" s="55"/>
      <c r="E550" s="56"/>
      <c r="F550" s="57"/>
      <c r="G550" s="58"/>
      <c r="H550" s="52"/>
      <c r="I550" s="59"/>
      <c r="J550" s="60"/>
      <c r="K550" s="61"/>
      <c r="L550" s="92"/>
      <c r="M550" s="63"/>
      <c r="N550" s="93"/>
      <c r="O550" s="65"/>
      <c r="P550" s="55"/>
      <c r="Q550" s="56"/>
      <c r="R550" s="66"/>
      <c r="S550" s="58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>
      <c r="A551" s="91"/>
      <c r="B551" s="53"/>
      <c r="C551" s="54"/>
      <c r="D551" s="55"/>
      <c r="E551" s="56"/>
      <c r="F551" s="57"/>
      <c r="G551" s="58"/>
      <c r="H551" s="52"/>
      <c r="I551" s="59"/>
      <c r="J551" s="60"/>
      <c r="K551" s="61"/>
      <c r="L551" s="92"/>
      <c r="M551" s="63"/>
      <c r="N551" s="93"/>
      <c r="O551" s="65"/>
      <c r="P551" s="55"/>
      <c r="Q551" s="56"/>
      <c r="R551" s="66"/>
      <c r="S551" s="58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>
      <c r="A552" s="91"/>
      <c r="B552" s="53"/>
      <c r="C552" s="54"/>
      <c r="D552" s="55"/>
      <c r="E552" s="56"/>
      <c r="F552" s="57"/>
      <c r="G552" s="58"/>
      <c r="H552" s="52"/>
      <c r="I552" s="59"/>
      <c r="J552" s="60"/>
      <c r="K552" s="61"/>
      <c r="L552" s="92"/>
      <c r="M552" s="63"/>
      <c r="N552" s="93"/>
      <c r="O552" s="65"/>
      <c r="P552" s="55"/>
      <c r="Q552" s="56"/>
      <c r="R552" s="66"/>
      <c r="S552" s="58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>
      <c r="A553" s="91"/>
      <c r="B553" s="53"/>
      <c r="C553" s="54"/>
      <c r="D553" s="55"/>
      <c r="E553" s="56"/>
      <c r="F553" s="57"/>
      <c r="G553" s="58"/>
      <c r="H553" s="52"/>
      <c r="I553" s="59"/>
      <c r="J553" s="60"/>
      <c r="K553" s="61"/>
      <c r="L553" s="92"/>
      <c r="M553" s="63"/>
      <c r="N553" s="93"/>
      <c r="O553" s="65"/>
      <c r="P553" s="55"/>
      <c r="Q553" s="56"/>
      <c r="R553" s="66"/>
      <c r="S553" s="58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>
      <c r="A554" s="91"/>
      <c r="B554" s="53"/>
      <c r="C554" s="54"/>
      <c r="D554" s="55"/>
      <c r="E554" s="56"/>
      <c r="F554" s="57"/>
      <c r="G554" s="58"/>
      <c r="H554" s="52"/>
      <c r="I554" s="59"/>
      <c r="J554" s="60"/>
      <c r="K554" s="61"/>
      <c r="L554" s="92"/>
      <c r="M554" s="63"/>
      <c r="N554" s="93"/>
      <c r="O554" s="65"/>
      <c r="P554" s="55"/>
      <c r="Q554" s="56"/>
      <c r="R554" s="66"/>
      <c r="S554" s="58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>
      <c r="A555" s="91"/>
      <c r="B555" s="53"/>
      <c r="C555" s="54"/>
      <c r="D555" s="55"/>
      <c r="E555" s="56"/>
      <c r="F555" s="57"/>
      <c r="G555" s="58"/>
      <c r="H555" s="52"/>
      <c r="I555" s="59"/>
      <c r="J555" s="60"/>
      <c r="K555" s="61"/>
      <c r="L555" s="92"/>
      <c r="M555" s="63"/>
      <c r="N555" s="93"/>
      <c r="O555" s="65"/>
      <c r="P555" s="55"/>
      <c r="Q555" s="56"/>
      <c r="R555" s="66"/>
      <c r="S555" s="58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>
      <c r="A556" s="91"/>
      <c r="B556" s="53"/>
      <c r="C556" s="54"/>
      <c r="D556" s="55"/>
      <c r="E556" s="56"/>
      <c r="F556" s="57"/>
      <c r="G556" s="58"/>
      <c r="H556" s="52"/>
      <c r="I556" s="59"/>
      <c r="J556" s="60"/>
      <c r="K556" s="61"/>
      <c r="L556" s="92"/>
      <c r="M556" s="63"/>
      <c r="N556" s="93"/>
      <c r="O556" s="65"/>
      <c r="P556" s="55"/>
      <c r="Q556" s="56"/>
      <c r="R556" s="66"/>
      <c r="S556" s="58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>
      <c r="A557" s="91"/>
      <c r="B557" s="53"/>
      <c r="C557" s="54"/>
      <c r="D557" s="55"/>
      <c r="E557" s="56"/>
      <c r="F557" s="57"/>
      <c r="G557" s="58"/>
      <c r="H557" s="52"/>
      <c r="I557" s="59"/>
      <c r="J557" s="60"/>
      <c r="K557" s="61"/>
      <c r="L557" s="92"/>
      <c r="M557" s="63"/>
      <c r="N557" s="93"/>
      <c r="O557" s="65"/>
      <c r="P557" s="55"/>
      <c r="Q557" s="56"/>
      <c r="R557" s="66"/>
      <c r="S557" s="58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>
      <c r="A558" s="91"/>
      <c r="B558" s="53"/>
      <c r="C558" s="54"/>
      <c r="D558" s="55"/>
      <c r="E558" s="56"/>
      <c r="F558" s="57"/>
      <c r="G558" s="58"/>
      <c r="H558" s="52"/>
      <c r="I558" s="59"/>
      <c r="J558" s="60"/>
      <c r="K558" s="61"/>
      <c r="L558" s="92"/>
      <c r="M558" s="63"/>
      <c r="N558" s="93"/>
      <c r="O558" s="65"/>
      <c r="P558" s="55"/>
      <c r="Q558" s="56"/>
      <c r="R558" s="66"/>
      <c r="S558" s="58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>
      <c r="A559" s="91"/>
      <c r="B559" s="53"/>
      <c r="C559" s="54"/>
      <c r="D559" s="55"/>
      <c r="E559" s="56"/>
      <c r="F559" s="57"/>
      <c r="G559" s="58"/>
      <c r="H559" s="52"/>
      <c r="I559" s="59"/>
      <c r="J559" s="60"/>
      <c r="K559" s="61"/>
      <c r="L559" s="92"/>
      <c r="M559" s="63"/>
      <c r="N559" s="93"/>
      <c r="O559" s="65"/>
      <c r="P559" s="55"/>
      <c r="Q559" s="56"/>
      <c r="R559" s="66"/>
      <c r="S559" s="58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>
      <c r="A560" s="91"/>
      <c r="B560" s="53"/>
      <c r="C560" s="54"/>
      <c r="D560" s="55"/>
      <c r="E560" s="56"/>
      <c r="F560" s="57"/>
      <c r="G560" s="58"/>
      <c r="H560" s="52"/>
      <c r="I560" s="59"/>
      <c r="J560" s="60"/>
      <c r="K560" s="61"/>
      <c r="L560" s="92"/>
      <c r="M560" s="63"/>
      <c r="N560" s="93"/>
      <c r="O560" s="65"/>
      <c r="P560" s="55"/>
      <c r="Q560" s="56"/>
      <c r="R560" s="66"/>
      <c r="S560" s="58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>
      <c r="A561" s="91"/>
      <c r="B561" s="53"/>
      <c r="C561" s="54"/>
      <c r="D561" s="55"/>
      <c r="E561" s="56"/>
      <c r="F561" s="57"/>
      <c r="G561" s="58"/>
      <c r="H561" s="52"/>
      <c r="I561" s="59"/>
      <c r="J561" s="60"/>
      <c r="K561" s="61"/>
      <c r="L561" s="92"/>
      <c r="M561" s="63"/>
      <c r="N561" s="93"/>
      <c r="O561" s="65"/>
      <c r="P561" s="55"/>
      <c r="Q561" s="56"/>
      <c r="R561" s="66"/>
      <c r="S561" s="58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>
      <c r="A562" s="91"/>
      <c r="B562" s="53"/>
      <c r="C562" s="54"/>
      <c r="D562" s="55"/>
      <c r="E562" s="56"/>
      <c r="F562" s="57"/>
      <c r="G562" s="58"/>
      <c r="H562" s="52"/>
      <c r="I562" s="59"/>
      <c r="J562" s="60"/>
      <c r="K562" s="61"/>
      <c r="L562" s="92"/>
      <c r="M562" s="63"/>
      <c r="N562" s="93"/>
      <c r="O562" s="65"/>
      <c r="P562" s="55"/>
      <c r="Q562" s="56"/>
      <c r="R562" s="66"/>
      <c r="S562" s="58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>
      <c r="A563" s="91"/>
      <c r="B563" s="53"/>
      <c r="C563" s="54"/>
      <c r="D563" s="55"/>
      <c r="E563" s="56"/>
      <c r="F563" s="57"/>
      <c r="G563" s="58"/>
      <c r="H563" s="52"/>
      <c r="I563" s="59"/>
      <c r="J563" s="60"/>
      <c r="K563" s="61"/>
      <c r="L563" s="92"/>
      <c r="M563" s="63"/>
      <c r="N563" s="93"/>
      <c r="O563" s="65"/>
      <c r="P563" s="55"/>
      <c r="Q563" s="56"/>
      <c r="R563" s="66"/>
      <c r="S563" s="58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>
      <c r="A564" s="91"/>
      <c r="B564" s="53"/>
      <c r="C564" s="54"/>
      <c r="D564" s="55"/>
      <c r="E564" s="56"/>
      <c r="F564" s="57"/>
      <c r="G564" s="58"/>
      <c r="H564" s="52"/>
      <c r="I564" s="59"/>
      <c r="J564" s="60"/>
      <c r="K564" s="61"/>
      <c r="L564" s="92"/>
      <c r="M564" s="63"/>
      <c r="N564" s="93"/>
      <c r="O564" s="65"/>
      <c r="P564" s="55"/>
      <c r="Q564" s="56"/>
      <c r="R564" s="66"/>
      <c r="S564" s="58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>
      <c r="A565" s="91"/>
      <c r="B565" s="53"/>
      <c r="C565" s="54"/>
      <c r="D565" s="55"/>
      <c r="E565" s="56"/>
      <c r="F565" s="57"/>
      <c r="G565" s="58"/>
      <c r="H565" s="52"/>
      <c r="I565" s="59"/>
      <c r="J565" s="60"/>
      <c r="K565" s="61"/>
      <c r="L565" s="92"/>
      <c r="M565" s="63"/>
      <c r="N565" s="93"/>
      <c r="O565" s="65"/>
      <c r="P565" s="55"/>
      <c r="Q565" s="56"/>
      <c r="R565" s="66"/>
      <c r="S565" s="58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>
      <c r="A566" s="91"/>
      <c r="B566" s="53"/>
      <c r="C566" s="54"/>
      <c r="D566" s="55"/>
      <c r="E566" s="56"/>
      <c r="F566" s="57"/>
      <c r="G566" s="58"/>
      <c r="H566" s="52"/>
      <c r="I566" s="59"/>
      <c r="J566" s="60"/>
      <c r="K566" s="61"/>
      <c r="L566" s="92"/>
      <c r="M566" s="63"/>
      <c r="N566" s="93"/>
      <c r="O566" s="65"/>
      <c r="P566" s="55"/>
      <c r="Q566" s="56"/>
      <c r="R566" s="66"/>
      <c r="S566" s="58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>
      <c r="A567" s="91"/>
      <c r="B567" s="53"/>
      <c r="C567" s="54"/>
      <c r="D567" s="55"/>
      <c r="E567" s="56"/>
      <c r="F567" s="57"/>
      <c r="G567" s="58"/>
      <c r="H567" s="52"/>
      <c r="I567" s="59"/>
      <c r="J567" s="60"/>
      <c r="K567" s="61"/>
      <c r="L567" s="92"/>
      <c r="M567" s="63"/>
      <c r="N567" s="93"/>
      <c r="O567" s="65"/>
      <c r="P567" s="55"/>
      <c r="Q567" s="56"/>
      <c r="R567" s="66"/>
      <c r="S567" s="58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>
      <c r="A568" s="91"/>
      <c r="B568" s="53"/>
      <c r="C568" s="54"/>
      <c r="D568" s="55"/>
      <c r="E568" s="56"/>
      <c r="F568" s="57"/>
      <c r="G568" s="58"/>
      <c r="H568" s="52"/>
      <c r="I568" s="59"/>
      <c r="J568" s="60"/>
      <c r="K568" s="61"/>
      <c r="L568" s="92"/>
      <c r="M568" s="63"/>
      <c r="N568" s="93"/>
      <c r="O568" s="65"/>
      <c r="P568" s="55"/>
      <c r="Q568" s="56"/>
      <c r="R568" s="66"/>
      <c r="S568" s="58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>
      <c r="A569" s="91"/>
      <c r="B569" s="53"/>
      <c r="C569" s="54"/>
      <c r="D569" s="55"/>
      <c r="E569" s="56"/>
      <c r="F569" s="57"/>
      <c r="G569" s="58"/>
      <c r="H569" s="52"/>
      <c r="I569" s="59"/>
      <c r="J569" s="60"/>
      <c r="K569" s="61"/>
      <c r="L569" s="92"/>
      <c r="M569" s="63"/>
      <c r="N569" s="93"/>
      <c r="O569" s="65"/>
      <c r="P569" s="55"/>
      <c r="Q569" s="56"/>
      <c r="R569" s="66"/>
      <c r="S569" s="58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>
      <c r="A570" s="91"/>
      <c r="B570" s="53"/>
      <c r="C570" s="54"/>
      <c r="D570" s="55"/>
      <c r="E570" s="56"/>
      <c r="F570" s="57"/>
      <c r="G570" s="58"/>
      <c r="H570" s="52"/>
      <c r="I570" s="59"/>
      <c r="J570" s="60"/>
      <c r="K570" s="61"/>
      <c r="L570" s="92"/>
      <c r="M570" s="63"/>
      <c r="N570" s="93"/>
      <c r="O570" s="65"/>
      <c r="P570" s="55"/>
      <c r="Q570" s="56"/>
      <c r="R570" s="66"/>
      <c r="S570" s="58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>
      <c r="A571" s="91"/>
      <c r="B571" s="53"/>
      <c r="C571" s="54"/>
      <c r="D571" s="55"/>
      <c r="E571" s="56"/>
      <c r="F571" s="57"/>
      <c r="G571" s="58"/>
      <c r="H571" s="52"/>
      <c r="I571" s="59"/>
      <c r="J571" s="60"/>
      <c r="K571" s="61"/>
      <c r="L571" s="92"/>
      <c r="M571" s="63"/>
      <c r="N571" s="93"/>
      <c r="O571" s="65"/>
      <c r="P571" s="55"/>
      <c r="Q571" s="56"/>
      <c r="R571" s="66"/>
      <c r="S571" s="58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>
      <c r="A572" s="91"/>
      <c r="B572" s="53"/>
      <c r="C572" s="54"/>
      <c r="D572" s="55"/>
      <c r="E572" s="56"/>
      <c r="F572" s="57"/>
      <c r="G572" s="58"/>
      <c r="H572" s="52"/>
      <c r="I572" s="59"/>
      <c r="J572" s="60"/>
      <c r="K572" s="61"/>
      <c r="L572" s="92"/>
      <c r="M572" s="63"/>
      <c r="N572" s="93"/>
      <c r="O572" s="65"/>
      <c r="P572" s="55"/>
      <c r="Q572" s="56"/>
      <c r="R572" s="66"/>
      <c r="S572" s="58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>
      <c r="A573" s="91"/>
      <c r="B573" s="53"/>
      <c r="C573" s="54"/>
      <c r="D573" s="55"/>
      <c r="E573" s="56"/>
      <c r="F573" s="57"/>
      <c r="G573" s="58"/>
      <c r="H573" s="52"/>
      <c r="I573" s="59"/>
      <c r="J573" s="60"/>
      <c r="K573" s="61"/>
      <c r="L573" s="92"/>
      <c r="M573" s="63"/>
      <c r="N573" s="93"/>
      <c r="O573" s="65"/>
      <c r="P573" s="55"/>
      <c r="Q573" s="56"/>
      <c r="R573" s="66"/>
      <c r="S573" s="58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>
      <c r="A574" s="91"/>
      <c r="B574" s="53"/>
      <c r="C574" s="54"/>
      <c r="D574" s="55"/>
      <c r="E574" s="56"/>
      <c r="F574" s="57"/>
      <c r="G574" s="58"/>
      <c r="H574" s="52"/>
      <c r="I574" s="59"/>
      <c r="J574" s="60"/>
      <c r="K574" s="61"/>
      <c r="L574" s="92"/>
      <c r="M574" s="63"/>
      <c r="N574" s="93"/>
      <c r="O574" s="65"/>
      <c r="P574" s="55"/>
      <c r="Q574" s="56"/>
      <c r="R574" s="66"/>
      <c r="S574" s="58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>
      <c r="A575" s="91"/>
      <c r="B575" s="53"/>
      <c r="C575" s="54"/>
      <c r="D575" s="55"/>
      <c r="E575" s="56"/>
      <c r="F575" s="57"/>
      <c r="G575" s="58"/>
      <c r="H575" s="52"/>
      <c r="I575" s="59"/>
      <c r="J575" s="60"/>
      <c r="K575" s="61"/>
      <c r="L575" s="92"/>
      <c r="M575" s="63"/>
      <c r="N575" s="93"/>
      <c r="O575" s="65"/>
      <c r="P575" s="55"/>
      <c r="Q575" s="56"/>
      <c r="R575" s="66"/>
      <c r="S575" s="58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>
      <c r="A576" s="91"/>
      <c r="B576" s="53"/>
      <c r="C576" s="54"/>
      <c r="D576" s="55"/>
      <c r="E576" s="56"/>
      <c r="F576" s="57"/>
      <c r="G576" s="58"/>
      <c r="H576" s="52"/>
      <c r="I576" s="59"/>
      <c r="J576" s="60"/>
      <c r="K576" s="61"/>
      <c r="L576" s="92"/>
      <c r="M576" s="63"/>
      <c r="N576" s="93"/>
      <c r="O576" s="65"/>
      <c r="P576" s="55"/>
      <c r="Q576" s="56"/>
      <c r="R576" s="66"/>
      <c r="S576" s="58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>
      <c r="A577" s="91"/>
      <c r="B577" s="53"/>
      <c r="C577" s="54"/>
      <c r="D577" s="55"/>
      <c r="E577" s="56"/>
      <c r="F577" s="57"/>
      <c r="G577" s="58"/>
      <c r="H577" s="52"/>
      <c r="I577" s="59"/>
      <c r="J577" s="60"/>
      <c r="K577" s="61"/>
      <c r="L577" s="92"/>
      <c r="M577" s="63"/>
      <c r="N577" s="93"/>
      <c r="O577" s="65"/>
      <c r="P577" s="55"/>
      <c r="Q577" s="56"/>
      <c r="R577" s="66"/>
      <c r="S577" s="58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>
      <c r="A578" s="91"/>
      <c r="B578" s="53"/>
      <c r="C578" s="54"/>
      <c r="D578" s="55"/>
      <c r="E578" s="56"/>
      <c r="F578" s="57"/>
      <c r="G578" s="58"/>
      <c r="H578" s="52"/>
      <c r="I578" s="59"/>
      <c r="J578" s="60"/>
      <c r="K578" s="61"/>
      <c r="L578" s="92"/>
      <c r="M578" s="63"/>
      <c r="N578" s="93"/>
      <c r="O578" s="65"/>
      <c r="P578" s="55"/>
      <c r="Q578" s="56"/>
      <c r="R578" s="66"/>
      <c r="S578" s="58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>
      <c r="A579" s="91"/>
      <c r="B579" s="53"/>
      <c r="C579" s="54"/>
      <c r="D579" s="55"/>
      <c r="E579" s="56"/>
      <c r="F579" s="57"/>
      <c r="G579" s="58"/>
      <c r="H579" s="52"/>
      <c r="I579" s="59"/>
      <c r="J579" s="60"/>
      <c r="K579" s="61"/>
      <c r="L579" s="92"/>
      <c r="M579" s="63"/>
      <c r="N579" s="93"/>
      <c r="O579" s="65"/>
      <c r="P579" s="55"/>
      <c r="Q579" s="56"/>
      <c r="R579" s="66"/>
      <c r="S579" s="58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>
      <c r="A580" s="91"/>
      <c r="B580" s="53"/>
      <c r="C580" s="54"/>
      <c r="D580" s="55"/>
      <c r="E580" s="56"/>
      <c r="F580" s="57"/>
      <c r="G580" s="58"/>
      <c r="H580" s="52"/>
      <c r="I580" s="59"/>
      <c r="J580" s="60"/>
      <c r="K580" s="61"/>
      <c r="L580" s="92"/>
      <c r="M580" s="63"/>
      <c r="N580" s="93"/>
      <c r="O580" s="65"/>
      <c r="P580" s="55"/>
      <c r="Q580" s="56"/>
      <c r="R580" s="66"/>
      <c r="S580" s="58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>
      <c r="A581" s="91"/>
      <c r="B581" s="53"/>
      <c r="C581" s="54"/>
      <c r="D581" s="55"/>
      <c r="E581" s="56"/>
      <c r="F581" s="57"/>
      <c r="G581" s="58"/>
      <c r="H581" s="52"/>
      <c r="I581" s="59"/>
      <c r="J581" s="60"/>
      <c r="K581" s="61"/>
      <c r="L581" s="92"/>
      <c r="M581" s="63"/>
      <c r="N581" s="93"/>
      <c r="O581" s="65"/>
      <c r="P581" s="55"/>
      <c r="Q581" s="56"/>
      <c r="R581" s="66"/>
      <c r="S581" s="58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>
      <c r="A582" s="91"/>
      <c r="B582" s="53"/>
      <c r="C582" s="54"/>
      <c r="D582" s="55"/>
      <c r="E582" s="56"/>
      <c r="F582" s="57"/>
      <c r="G582" s="58"/>
      <c r="H582" s="52"/>
      <c r="I582" s="59"/>
      <c r="J582" s="60"/>
      <c r="K582" s="61"/>
      <c r="L582" s="92"/>
      <c r="M582" s="63"/>
      <c r="N582" s="93"/>
      <c r="O582" s="65"/>
      <c r="P582" s="55"/>
      <c r="Q582" s="56"/>
      <c r="R582" s="66"/>
      <c r="S582" s="58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>
      <c r="A583" s="91"/>
      <c r="B583" s="53"/>
      <c r="C583" s="54"/>
      <c r="D583" s="55"/>
      <c r="E583" s="56"/>
      <c r="F583" s="57"/>
      <c r="G583" s="58"/>
      <c r="H583" s="52"/>
      <c r="I583" s="59"/>
      <c r="J583" s="60"/>
      <c r="K583" s="61"/>
      <c r="L583" s="92"/>
      <c r="M583" s="63"/>
      <c r="N583" s="93"/>
      <c r="O583" s="65"/>
      <c r="P583" s="55"/>
      <c r="Q583" s="56"/>
      <c r="R583" s="66"/>
      <c r="S583" s="58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>
      <c r="A584" s="91"/>
      <c r="B584" s="53"/>
      <c r="C584" s="54"/>
      <c r="D584" s="55"/>
      <c r="E584" s="56"/>
      <c r="F584" s="57"/>
      <c r="G584" s="58"/>
      <c r="H584" s="52"/>
      <c r="I584" s="59"/>
      <c r="J584" s="60"/>
      <c r="K584" s="61"/>
      <c r="L584" s="92"/>
      <c r="M584" s="63"/>
      <c r="N584" s="93"/>
      <c r="O584" s="65"/>
      <c r="P584" s="55"/>
      <c r="Q584" s="56"/>
      <c r="R584" s="66"/>
      <c r="S584" s="58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>
      <c r="A585" s="91"/>
      <c r="B585" s="53"/>
      <c r="C585" s="54"/>
      <c r="D585" s="55"/>
      <c r="E585" s="56"/>
      <c r="F585" s="57"/>
      <c r="G585" s="58"/>
      <c r="H585" s="52"/>
      <c r="I585" s="59"/>
      <c r="J585" s="60"/>
      <c r="K585" s="61"/>
      <c r="L585" s="92"/>
      <c r="M585" s="63"/>
      <c r="N585" s="93"/>
      <c r="O585" s="65"/>
      <c r="P585" s="55"/>
      <c r="Q585" s="56"/>
      <c r="R585" s="66"/>
      <c r="S585" s="58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>
      <c r="A586" s="91"/>
      <c r="B586" s="53"/>
      <c r="C586" s="54"/>
      <c r="D586" s="55"/>
      <c r="E586" s="56"/>
      <c r="F586" s="57"/>
      <c r="G586" s="58"/>
      <c r="H586" s="52"/>
      <c r="I586" s="59"/>
      <c r="J586" s="60"/>
      <c r="K586" s="61"/>
      <c r="L586" s="92"/>
      <c r="M586" s="63"/>
      <c r="N586" s="93"/>
      <c r="O586" s="65"/>
      <c r="P586" s="55"/>
      <c r="Q586" s="56"/>
      <c r="R586" s="66"/>
      <c r="S586" s="58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>
      <c r="A587" s="91"/>
      <c r="B587" s="53"/>
      <c r="C587" s="54"/>
      <c r="D587" s="55"/>
      <c r="E587" s="56"/>
      <c r="F587" s="57"/>
      <c r="G587" s="58"/>
      <c r="H587" s="52"/>
      <c r="I587" s="59"/>
      <c r="J587" s="60"/>
      <c r="K587" s="61"/>
      <c r="L587" s="92"/>
      <c r="M587" s="63"/>
      <c r="N587" s="93"/>
      <c r="O587" s="65"/>
      <c r="P587" s="55"/>
      <c r="Q587" s="56"/>
      <c r="R587" s="66"/>
      <c r="S587" s="58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>
      <c r="A588" s="91"/>
      <c r="B588" s="53"/>
      <c r="C588" s="54"/>
      <c r="D588" s="55"/>
      <c r="E588" s="56"/>
      <c r="F588" s="57"/>
      <c r="G588" s="58"/>
      <c r="H588" s="52"/>
      <c r="I588" s="59"/>
      <c r="J588" s="60"/>
      <c r="K588" s="61"/>
      <c r="L588" s="92"/>
      <c r="M588" s="63"/>
      <c r="N588" s="93"/>
      <c r="O588" s="65"/>
      <c r="P588" s="55"/>
      <c r="Q588" s="56"/>
      <c r="R588" s="66"/>
      <c r="S588" s="58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>
      <c r="A589" s="91"/>
      <c r="B589" s="53"/>
      <c r="C589" s="54"/>
      <c r="D589" s="55"/>
      <c r="E589" s="56"/>
      <c r="F589" s="57"/>
      <c r="G589" s="58"/>
      <c r="H589" s="52"/>
      <c r="I589" s="59"/>
      <c r="J589" s="60"/>
      <c r="K589" s="61"/>
      <c r="L589" s="92"/>
      <c r="M589" s="63"/>
      <c r="N589" s="93"/>
      <c r="O589" s="65"/>
      <c r="P589" s="55"/>
      <c r="Q589" s="56"/>
      <c r="R589" s="66"/>
      <c r="S589" s="58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>
      <c r="A590" s="91"/>
      <c r="B590" s="53"/>
      <c r="C590" s="54"/>
      <c r="D590" s="55"/>
      <c r="E590" s="56"/>
      <c r="F590" s="57"/>
      <c r="G590" s="58"/>
      <c r="H590" s="52"/>
      <c r="I590" s="59"/>
      <c r="J590" s="60"/>
      <c r="K590" s="61"/>
      <c r="L590" s="92"/>
      <c r="M590" s="63"/>
      <c r="N590" s="93"/>
      <c r="O590" s="65"/>
      <c r="P590" s="55"/>
      <c r="Q590" s="56"/>
      <c r="R590" s="66"/>
      <c r="S590" s="58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>
      <c r="A591" s="91"/>
      <c r="B591" s="53"/>
      <c r="C591" s="54"/>
      <c r="D591" s="55"/>
      <c r="E591" s="56"/>
      <c r="F591" s="57"/>
      <c r="G591" s="58"/>
      <c r="H591" s="52"/>
      <c r="I591" s="59"/>
      <c r="J591" s="60"/>
      <c r="K591" s="61"/>
      <c r="L591" s="92"/>
      <c r="M591" s="63"/>
      <c r="N591" s="93"/>
      <c r="O591" s="65"/>
      <c r="P591" s="55"/>
      <c r="Q591" s="56"/>
      <c r="R591" s="66"/>
      <c r="S591" s="58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>
      <c r="A592" s="91"/>
      <c r="B592" s="53"/>
      <c r="C592" s="54"/>
      <c r="D592" s="55"/>
      <c r="E592" s="56"/>
      <c r="F592" s="57"/>
      <c r="G592" s="58"/>
      <c r="H592" s="52"/>
      <c r="I592" s="59"/>
      <c r="J592" s="60"/>
      <c r="K592" s="61"/>
      <c r="L592" s="92"/>
      <c r="M592" s="63"/>
      <c r="N592" s="93"/>
      <c r="O592" s="65"/>
      <c r="P592" s="55"/>
      <c r="Q592" s="56"/>
      <c r="R592" s="66"/>
      <c r="S592" s="58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>
      <c r="A593" s="91"/>
      <c r="B593" s="53"/>
      <c r="C593" s="54"/>
      <c r="D593" s="55"/>
      <c r="E593" s="56"/>
      <c r="F593" s="57"/>
      <c r="G593" s="58"/>
      <c r="H593" s="52"/>
      <c r="I593" s="59"/>
      <c r="J593" s="60"/>
      <c r="K593" s="61"/>
      <c r="L593" s="92"/>
      <c r="M593" s="63"/>
      <c r="N593" s="93"/>
      <c r="O593" s="65"/>
      <c r="P593" s="55"/>
      <c r="Q593" s="56"/>
      <c r="R593" s="66"/>
      <c r="S593" s="58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>
      <c r="A594" s="91"/>
      <c r="B594" s="53"/>
      <c r="C594" s="54"/>
      <c r="D594" s="55"/>
      <c r="E594" s="56"/>
      <c r="F594" s="57"/>
      <c r="G594" s="58"/>
      <c r="H594" s="52"/>
      <c r="I594" s="59"/>
      <c r="J594" s="60"/>
      <c r="K594" s="61"/>
      <c r="L594" s="92"/>
      <c r="M594" s="63"/>
      <c r="N594" s="93"/>
      <c r="O594" s="65"/>
      <c r="P594" s="55"/>
      <c r="Q594" s="56"/>
      <c r="R594" s="66"/>
      <c r="S594" s="58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>
      <c r="A595" s="91"/>
      <c r="B595" s="53"/>
      <c r="C595" s="54"/>
      <c r="D595" s="55"/>
      <c r="E595" s="56"/>
      <c r="F595" s="57"/>
      <c r="G595" s="58"/>
      <c r="H595" s="52"/>
      <c r="I595" s="59"/>
      <c r="J595" s="60"/>
      <c r="K595" s="61"/>
      <c r="L595" s="92"/>
      <c r="M595" s="63"/>
      <c r="N595" s="93"/>
      <c r="O595" s="65"/>
      <c r="P595" s="55"/>
      <c r="Q595" s="56"/>
      <c r="R595" s="66"/>
      <c r="S595" s="58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>
      <c r="A596" s="91"/>
      <c r="B596" s="53"/>
      <c r="C596" s="54"/>
      <c r="D596" s="55"/>
      <c r="E596" s="56"/>
      <c r="F596" s="57"/>
      <c r="G596" s="58"/>
      <c r="H596" s="52"/>
      <c r="I596" s="59"/>
      <c r="J596" s="60"/>
      <c r="K596" s="61"/>
      <c r="L596" s="92"/>
      <c r="M596" s="63"/>
      <c r="N596" s="93"/>
      <c r="O596" s="65"/>
      <c r="P596" s="55"/>
      <c r="Q596" s="56"/>
      <c r="R596" s="66"/>
      <c r="S596" s="58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>
      <c r="A597" s="91"/>
      <c r="B597" s="53"/>
      <c r="C597" s="54"/>
      <c r="D597" s="55"/>
      <c r="E597" s="56"/>
      <c r="F597" s="57"/>
      <c r="G597" s="58"/>
      <c r="H597" s="52"/>
      <c r="I597" s="59"/>
      <c r="J597" s="60"/>
      <c r="K597" s="61"/>
      <c r="L597" s="92"/>
      <c r="M597" s="63"/>
      <c r="N597" s="93"/>
      <c r="O597" s="65"/>
      <c r="P597" s="55"/>
      <c r="Q597" s="56"/>
      <c r="R597" s="66"/>
      <c r="S597" s="58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>
      <c r="A598" s="91"/>
      <c r="B598" s="53"/>
      <c r="C598" s="54"/>
      <c r="D598" s="55"/>
      <c r="E598" s="56"/>
      <c r="F598" s="57"/>
      <c r="G598" s="58"/>
      <c r="H598" s="52"/>
      <c r="I598" s="59"/>
      <c r="J598" s="60"/>
      <c r="K598" s="61"/>
      <c r="L598" s="92"/>
      <c r="M598" s="63"/>
      <c r="N598" s="93"/>
      <c r="O598" s="65"/>
      <c r="P598" s="55"/>
      <c r="Q598" s="56"/>
      <c r="R598" s="66"/>
      <c r="S598" s="58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>
      <c r="A599" s="91"/>
      <c r="B599" s="53"/>
      <c r="C599" s="54"/>
      <c r="D599" s="55"/>
      <c r="E599" s="56"/>
      <c r="F599" s="57"/>
      <c r="G599" s="58"/>
      <c r="H599" s="52"/>
      <c r="I599" s="59"/>
      <c r="J599" s="60"/>
      <c r="K599" s="61"/>
      <c r="L599" s="92"/>
      <c r="M599" s="63"/>
      <c r="N599" s="93"/>
      <c r="O599" s="65"/>
      <c r="P599" s="55"/>
      <c r="Q599" s="56"/>
      <c r="R599" s="66"/>
      <c r="S599" s="58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>
      <c r="A600" s="91"/>
      <c r="B600" s="53"/>
      <c r="C600" s="54"/>
      <c r="D600" s="55"/>
      <c r="E600" s="56"/>
      <c r="F600" s="57"/>
      <c r="G600" s="58"/>
      <c r="H600" s="52"/>
      <c r="I600" s="59"/>
      <c r="J600" s="60"/>
      <c r="K600" s="61"/>
      <c r="L600" s="92"/>
      <c r="M600" s="63"/>
      <c r="N600" s="93"/>
      <c r="O600" s="65"/>
      <c r="P600" s="55"/>
      <c r="Q600" s="56"/>
      <c r="R600" s="66"/>
      <c r="S600" s="58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>
      <c r="A601" s="91"/>
      <c r="B601" s="53"/>
      <c r="C601" s="54"/>
      <c r="D601" s="55"/>
      <c r="E601" s="56"/>
      <c r="F601" s="57"/>
      <c r="G601" s="58"/>
      <c r="H601" s="52"/>
      <c r="I601" s="59"/>
      <c r="J601" s="60"/>
      <c r="K601" s="61"/>
      <c r="L601" s="92"/>
      <c r="M601" s="63"/>
      <c r="N601" s="93"/>
      <c r="O601" s="65"/>
      <c r="P601" s="55"/>
      <c r="Q601" s="56"/>
      <c r="R601" s="66"/>
      <c r="S601" s="58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>
      <c r="A602" s="91"/>
      <c r="B602" s="53"/>
      <c r="C602" s="54"/>
      <c r="D602" s="55"/>
      <c r="E602" s="56"/>
      <c r="F602" s="57"/>
      <c r="G602" s="58"/>
      <c r="H602" s="52"/>
      <c r="I602" s="59"/>
      <c r="J602" s="60"/>
      <c r="K602" s="61"/>
      <c r="L602" s="92"/>
      <c r="M602" s="63"/>
      <c r="N602" s="93"/>
      <c r="O602" s="65"/>
      <c r="P602" s="55"/>
      <c r="Q602" s="56"/>
      <c r="R602" s="66"/>
      <c r="S602" s="58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>
      <c r="A603" s="91"/>
      <c r="B603" s="53"/>
      <c r="C603" s="54"/>
      <c r="D603" s="55"/>
      <c r="E603" s="56"/>
      <c r="F603" s="57"/>
      <c r="G603" s="58"/>
      <c r="H603" s="52"/>
      <c r="I603" s="59"/>
      <c r="J603" s="60"/>
      <c r="K603" s="61"/>
      <c r="L603" s="92"/>
      <c r="M603" s="63"/>
      <c r="N603" s="93"/>
      <c r="O603" s="65"/>
      <c r="P603" s="55"/>
      <c r="Q603" s="56"/>
      <c r="R603" s="66"/>
      <c r="S603" s="58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>
      <c r="A604" s="91"/>
      <c r="B604" s="53"/>
      <c r="C604" s="54"/>
      <c r="D604" s="55"/>
      <c r="E604" s="56"/>
      <c r="F604" s="57"/>
      <c r="G604" s="58"/>
      <c r="H604" s="52"/>
      <c r="I604" s="59"/>
      <c r="J604" s="60"/>
      <c r="K604" s="61"/>
      <c r="L604" s="92"/>
      <c r="M604" s="63"/>
      <c r="N604" s="93"/>
      <c r="O604" s="65"/>
      <c r="P604" s="55"/>
      <c r="Q604" s="56"/>
      <c r="R604" s="66"/>
      <c r="S604" s="58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>
      <c r="A605" s="91"/>
      <c r="B605" s="53"/>
      <c r="C605" s="54"/>
      <c r="D605" s="55"/>
      <c r="E605" s="56"/>
      <c r="F605" s="57"/>
      <c r="G605" s="58"/>
      <c r="H605" s="52"/>
      <c r="I605" s="59"/>
      <c r="J605" s="60"/>
      <c r="K605" s="61"/>
      <c r="L605" s="92"/>
      <c r="M605" s="63"/>
      <c r="N605" s="93"/>
      <c r="O605" s="65"/>
      <c r="P605" s="55"/>
      <c r="Q605" s="56"/>
      <c r="R605" s="66"/>
      <c r="S605" s="58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>
      <c r="A606" s="91"/>
      <c r="B606" s="53"/>
      <c r="C606" s="54"/>
      <c r="D606" s="55"/>
      <c r="E606" s="56"/>
      <c r="F606" s="57"/>
      <c r="G606" s="58"/>
      <c r="H606" s="52"/>
      <c r="I606" s="59"/>
      <c r="J606" s="60"/>
      <c r="K606" s="61"/>
      <c r="L606" s="92"/>
      <c r="M606" s="63"/>
      <c r="N606" s="93"/>
      <c r="O606" s="65"/>
      <c r="P606" s="55"/>
      <c r="Q606" s="56"/>
      <c r="R606" s="66"/>
      <c r="S606" s="58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>
      <c r="A607" s="91"/>
      <c r="B607" s="53"/>
      <c r="C607" s="54"/>
      <c r="D607" s="55"/>
      <c r="E607" s="56"/>
      <c r="F607" s="57"/>
      <c r="G607" s="58"/>
      <c r="H607" s="52"/>
      <c r="I607" s="59"/>
      <c r="J607" s="60"/>
      <c r="K607" s="61"/>
      <c r="L607" s="92"/>
      <c r="M607" s="63"/>
      <c r="N607" s="93"/>
      <c r="O607" s="65"/>
      <c r="P607" s="55"/>
      <c r="Q607" s="56"/>
      <c r="R607" s="66"/>
      <c r="S607" s="58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>
      <c r="A608" s="91"/>
      <c r="B608" s="53"/>
      <c r="C608" s="54"/>
      <c r="D608" s="55"/>
      <c r="E608" s="56"/>
      <c r="F608" s="57"/>
      <c r="G608" s="58"/>
      <c r="H608" s="52"/>
      <c r="I608" s="59"/>
      <c r="J608" s="60"/>
      <c r="K608" s="61"/>
      <c r="L608" s="92"/>
      <c r="M608" s="63"/>
      <c r="N608" s="93"/>
      <c r="O608" s="65"/>
      <c r="P608" s="55"/>
      <c r="Q608" s="56"/>
      <c r="R608" s="66"/>
      <c r="S608" s="58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>
      <c r="A609" s="91"/>
      <c r="B609" s="53"/>
      <c r="C609" s="54"/>
      <c r="D609" s="55"/>
      <c r="E609" s="56"/>
      <c r="F609" s="57"/>
      <c r="G609" s="58"/>
      <c r="H609" s="52"/>
      <c r="I609" s="59"/>
      <c r="J609" s="60"/>
      <c r="K609" s="61"/>
      <c r="L609" s="92"/>
      <c r="M609" s="63"/>
      <c r="N609" s="93"/>
      <c r="O609" s="65"/>
      <c r="P609" s="55"/>
      <c r="Q609" s="56"/>
      <c r="R609" s="66"/>
      <c r="S609" s="58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>
      <c r="A610" s="91"/>
      <c r="B610" s="53"/>
      <c r="C610" s="54"/>
      <c r="D610" s="55"/>
      <c r="E610" s="56"/>
      <c r="F610" s="57"/>
      <c r="G610" s="58"/>
      <c r="H610" s="52"/>
      <c r="I610" s="59"/>
      <c r="J610" s="60"/>
      <c r="K610" s="61"/>
      <c r="L610" s="92"/>
      <c r="M610" s="63"/>
      <c r="N610" s="93"/>
      <c r="O610" s="65"/>
      <c r="P610" s="55"/>
      <c r="Q610" s="56"/>
      <c r="R610" s="66"/>
      <c r="S610" s="58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>
      <c r="A611" s="91"/>
      <c r="B611" s="53"/>
      <c r="C611" s="54"/>
      <c r="D611" s="55"/>
      <c r="E611" s="56"/>
      <c r="F611" s="57"/>
      <c r="G611" s="58"/>
      <c r="H611" s="52"/>
      <c r="I611" s="59"/>
      <c r="J611" s="60"/>
      <c r="K611" s="61"/>
      <c r="L611" s="92"/>
      <c r="M611" s="63"/>
      <c r="N611" s="93"/>
      <c r="O611" s="65"/>
      <c r="P611" s="55"/>
      <c r="Q611" s="56"/>
      <c r="R611" s="66"/>
      <c r="S611" s="58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>
      <c r="A612" s="91"/>
      <c r="B612" s="53"/>
      <c r="C612" s="54"/>
      <c r="D612" s="55"/>
      <c r="E612" s="56"/>
      <c r="F612" s="57"/>
      <c r="G612" s="58"/>
      <c r="H612" s="52"/>
      <c r="I612" s="59"/>
      <c r="J612" s="60"/>
      <c r="K612" s="61"/>
      <c r="L612" s="92"/>
      <c r="M612" s="63"/>
      <c r="N612" s="93"/>
      <c r="O612" s="65"/>
      <c r="P612" s="55"/>
      <c r="Q612" s="56"/>
      <c r="R612" s="66"/>
      <c r="S612" s="58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>
      <c r="A613" s="91"/>
      <c r="B613" s="53"/>
      <c r="C613" s="54"/>
      <c r="D613" s="55"/>
      <c r="E613" s="56"/>
      <c r="F613" s="57"/>
      <c r="G613" s="58"/>
      <c r="H613" s="52"/>
      <c r="I613" s="59"/>
      <c r="J613" s="60"/>
      <c r="K613" s="61"/>
      <c r="L613" s="92"/>
      <c r="M613" s="63"/>
      <c r="N613" s="93"/>
      <c r="O613" s="65"/>
      <c r="P613" s="55"/>
      <c r="Q613" s="56"/>
      <c r="R613" s="66"/>
      <c r="S613" s="58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>
      <c r="A614" s="91"/>
      <c r="B614" s="53"/>
      <c r="C614" s="54"/>
      <c r="D614" s="55"/>
      <c r="E614" s="56"/>
      <c r="F614" s="57"/>
      <c r="G614" s="58"/>
      <c r="H614" s="52"/>
      <c r="I614" s="59"/>
      <c r="J614" s="60"/>
      <c r="K614" s="61"/>
      <c r="L614" s="92"/>
      <c r="M614" s="63"/>
      <c r="N614" s="93"/>
      <c r="O614" s="65"/>
      <c r="P614" s="55"/>
      <c r="Q614" s="56"/>
      <c r="R614" s="66"/>
      <c r="S614" s="58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>
      <c r="A615" s="91"/>
      <c r="B615" s="53"/>
      <c r="C615" s="54"/>
      <c r="D615" s="55"/>
      <c r="E615" s="56"/>
      <c r="F615" s="57"/>
      <c r="G615" s="58"/>
      <c r="H615" s="52"/>
      <c r="I615" s="59"/>
      <c r="J615" s="60"/>
      <c r="K615" s="61"/>
      <c r="L615" s="92"/>
      <c r="M615" s="63"/>
      <c r="N615" s="93"/>
      <c r="O615" s="65"/>
      <c r="P615" s="55"/>
      <c r="Q615" s="56"/>
      <c r="R615" s="66"/>
      <c r="S615" s="58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>
      <c r="A616" s="91"/>
      <c r="B616" s="53"/>
      <c r="C616" s="54"/>
      <c r="D616" s="55"/>
      <c r="E616" s="56"/>
      <c r="F616" s="57"/>
      <c r="G616" s="58"/>
      <c r="H616" s="52"/>
      <c r="I616" s="59"/>
      <c r="J616" s="60"/>
      <c r="K616" s="61"/>
      <c r="L616" s="92"/>
      <c r="M616" s="63"/>
      <c r="N616" s="93"/>
      <c r="O616" s="65"/>
      <c r="P616" s="55"/>
      <c r="Q616" s="56"/>
      <c r="R616" s="66"/>
      <c r="S616" s="58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>
      <c r="A617" s="91"/>
      <c r="B617" s="53"/>
      <c r="C617" s="54"/>
      <c r="D617" s="55"/>
      <c r="E617" s="56"/>
      <c r="F617" s="57"/>
      <c r="G617" s="58"/>
      <c r="H617" s="52"/>
      <c r="I617" s="59"/>
      <c r="J617" s="60"/>
      <c r="K617" s="61"/>
      <c r="L617" s="92"/>
      <c r="M617" s="63"/>
      <c r="N617" s="93"/>
      <c r="O617" s="65"/>
      <c r="P617" s="55"/>
      <c r="Q617" s="56"/>
      <c r="R617" s="66"/>
      <c r="S617" s="58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>
      <c r="A618" s="91"/>
      <c r="B618" s="53"/>
      <c r="C618" s="54"/>
      <c r="D618" s="55"/>
      <c r="E618" s="56"/>
      <c r="F618" s="57"/>
      <c r="G618" s="58"/>
      <c r="H618" s="52"/>
      <c r="I618" s="59"/>
      <c r="J618" s="60"/>
      <c r="K618" s="61"/>
      <c r="L618" s="92"/>
      <c r="M618" s="63"/>
      <c r="N618" s="93"/>
      <c r="O618" s="65"/>
      <c r="P618" s="55"/>
      <c r="Q618" s="56"/>
      <c r="R618" s="66"/>
      <c r="S618" s="58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>
      <c r="A619" s="91"/>
      <c r="B619" s="53"/>
      <c r="C619" s="54"/>
      <c r="D619" s="55"/>
      <c r="E619" s="56"/>
      <c r="F619" s="57"/>
      <c r="G619" s="58"/>
      <c r="H619" s="52"/>
      <c r="I619" s="59"/>
      <c r="J619" s="60"/>
      <c r="K619" s="61"/>
      <c r="L619" s="92"/>
      <c r="M619" s="63"/>
      <c r="N619" s="93"/>
      <c r="O619" s="65"/>
      <c r="P619" s="55"/>
      <c r="Q619" s="56"/>
      <c r="R619" s="66"/>
      <c r="S619" s="58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>
      <c r="A620" s="91"/>
      <c r="B620" s="53"/>
      <c r="C620" s="54"/>
      <c r="D620" s="55"/>
      <c r="E620" s="56"/>
      <c r="F620" s="57"/>
      <c r="G620" s="58"/>
      <c r="H620" s="52"/>
      <c r="I620" s="59"/>
      <c r="J620" s="60"/>
      <c r="K620" s="61"/>
      <c r="L620" s="92"/>
      <c r="M620" s="63"/>
      <c r="N620" s="93"/>
      <c r="O620" s="65"/>
      <c r="P620" s="55"/>
      <c r="Q620" s="56"/>
      <c r="R620" s="66"/>
      <c r="S620" s="58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>
      <c r="A621" s="91"/>
      <c r="B621" s="53"/>
      <c r="C621" s="54"/>
      <c r="D621" s="55"/>
      <c r="E621" s="56"/>
      <c r="F621" s="57"/>
      <c r="G621" s="58"/>
      <c r="H621" s="52"/>
      <c r="I621" s="59"/>
      <c r="J621" s="60"/>
      <c r="K621" s="61"/>
      <c r="L621" s="92"/>
      <c r="M621" s="63"/>
      <c r="N621" s="93"/>
      <c r="O621" s="65"/>
      <c r="P621" s="55"/>
      <c r="Q621" s="56"/>
      <c r="R621" s="66"/>
      <c r="S621" s="58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>
      <c r="A622" s="91"/>
      <c r="B622" s="53"/>
      <c r="C622" s="54"/>
      <c r="D622" s="55"/>
      <c r="E622" s="56"/>
      <c r="F622" s="57"/>
      <c r="G622" s="58"/>
      <c r="H622" s="52"/>
      <c r="I622" s="59"/>
      <c r="J622" s="60"/>
      <c r="K622" s="61"/>
      <c r="L622" s="92"/>
      <c r="M622" s="63"/>
      <c r="N622" s="93"/>
      <c r="O622" s="65"/>
      <c r="P622" s="55"/>
      <c r="Q622" s="56"/>
      <c r="R622" s="66"/>
      <c r="S622" s="58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>
      <c r="A623" s="91"/>
      <c r="B623" s="53"/>
      <c r="C623" s="54"/>
      <c r="D623" s="55"/>
      <c r="E623" s="56"/>
      <c r="F623" s="57"/>
      <c r="G623" s="58"/>
      <c r="H623" s="52"/>
      <c r="I623" s="59"/>
      <c r="J623" s="60"/>
      <c r="K623" s="61"/>
      <c r="L623" s="92"/>
      <c r="M623" s="63"/>
      <c r="N623" s="93"/>
      <c r="O623" s="65"/>
      <c r="P623" s="55"/>
      <c r="Q623" s="56"/>
      <c r="R623" s="66"/>
      <c r="S623" s="58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>
      <c r="A624" s="91"/>
      <c r="B624" s="53"/>
      <c r="C624" s="54"/>
      <c r="D624" s="55"/>
      <c r="E624" s="56"/>
      <c r="F624" s="57"/>
      <c r="G624" s="58"/>
      <c r="H624" s="52"/>
      <c r="I624" s="59"/>
      <c r="J624" s="60"/>
      <c r="K624" s="61"/>
      <c r="L624" s="92"/>
      <c r="M624" s="63"/>
      <c r="N624" s="93"/>
      <c r="O624" s="65"/>
      <c r="P624" s="55"/>
      <c r="Q624" s="56"/>
      <c r="R624" s="66"/>
      <c r="S624" s="58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>
      <c r="A625" s="91"/>
      <c r="B625" s="53"/>
      <c r="C625" s="54"/>
      <c r="D625" s="55"/>
      <c r="E625" s="56"/>
      <c r="F625" s="57"/>
      <c r="G625" s="58"/>
      <c r="H625" s="52"/>
      <c r="I625" s="59"/>
      <c r="J625" s="60"/>
      <c r="K625" s="61"/>
      <c r="L625" s="92"/>
      <c r="M625" s="63"/>
      <c r="N625" s="93"/>
      <c r="O625" s="65"/>
      <c r="P625" s="55"/>
      <c r="Q625" s="56"/>
      <c r="R625" s="66"/>
      <c r="S625" s="58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>
      <c r="A626" s="91"/>
      <c r="B626" s="53"/>
      <c r="C626" s="54"/>
      <c r="D626" s="55"/>
      <c r="E626" s="56"/>
      <c r="F626" s="57"/>
      <c r="G626" s="58"/>
      <c r="H626" s="52"/>
      <c r="I626" s="59"/>
      <c r="J626" s="60"/>
      <c r="K626" s="61"/>
      <c r="L626" s="92"/>
      <c r="M626" s="63"/>
      <c r="N626" s="93"/>
      <c r="O626" s="65"/>
      <c r="P626" s="55"/>
      <c r="Q626" s="56"/>
      <c r="R626" s="66"/>
      <c r="S626" s="58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>
      <c r="A627" s="91"/>
      <c r="B627" s="53"/>
      <c r="C627" s="54"/>
      <c r="D627" s="55"/>
      <c r="E627" s="56"/>
      <c r="F627" s="57"/>
      <c r="G627" s="58"/>
      <c r="H627" s="52"/>
      <c r="I627" s="59"/>
      <c r="J627" s="60"/>
      <c r="K627" s="61"/>
      <c r="L627" s="92"/>
      <c r="M627" s="63"/>
      <c r="N627" s="93"/>
      <c r="O627" s="65"/>
      <c r="P627" s="55"/>
      <c r="Q627" s="56"/>
      <c r="R627" s="66"/>
      <c r="S627" s="58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>
      <c r="A628" s="91"/>
      <c r="B628" s="53"/>
      <c r="C628" s="54"/>
      <c r="D628" s="55"/>
      <c r="E628" s="56"/>
      <c r="F628" s="57"/>
      <c r="G628" s="58"/>
      <c r="H628" s="52"/>
      <c r="I628" s="59"/>
      <c r="J628" s="60"/>
      <c r="K628" s="61"/>
      <c r="L628" s="92"/>
      <c r="M628" s="63"/>
      <c r="N628" s="93"/>
      <c r="O628" s="65"/>
      <c r="P628" s="55"/>
      <c r="Q628" s="56"/>
      <c r="R628" s="66"/>
      <c r="S628" s="58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>
      <c r="A629" s="91"/>
      <c r="B629" s="53"/>
      <c r="C629" s="54"/>
      <c r="D629" s="55"/>
      <c r="E629" s="56"/>
      <c r="F629" s="57"/>
      <c r="G629" s="58"/>
      <c r="H629" s="52"/>
      <c r="I629" s="59"/>
      <c r="J629" s="60"/>
      <c r="K629" s="61"/>
      <c r="L629" s="92"/>
      <c r="M629" s="63"/>
      <c r="N629" s="93"/>
      <c r="O629" s="65"/>
      <c r="P629" s="55"/>
      <c r="Q629" s="56"/>
      <c r="R629" s="66"/>
      <c r="S629" s="58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>
      <c r="A630" s="91"/>
      <c r="B630" s="53"/>
      <c r="C630" s="54"/>
      <c r="D630" s="55"/>
      <c r="E630" s="56"/>
      <c r="F630" s="57"/>
      <c r="G630" s="58"/>
      <c r="H630" s="52"/>
      <c r="I630" s="59"/>
      <c r="J630" s="60"/>
      <c r="K630" s="61"/>
      <c r="L630" s="92"/>
      <c r="M630" s="63"/>
      <c r="N630" s="93"/>
      <c r="O630" s="65"/>
      <c r="P630" s="55"/>
      <c r="Q630" s="56"/>
      <c r="R630" s="66"/>
      <c r="S630" s="58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>
      <c r="A631" s="91"/>
      <c r="B631" s="53"/>
      <c r="C631" s="54"/>
      <c r="D631" s="55"/>
      <c r="E631" s="56"/>
      <c r="F631" s="57"/>
      <c r="G631" s="58"/>
      <c r="H631" s="52"/>
      <c r="I631" s="59"/>
      <c r="J631" s="60"/>
      <c r="K631" s="61"/>
      <c r="L631" s="92"/>
      <c r="M631" s="63"/>
      <c r="N631" s="93"/>
      <c r="O631" s="65"/>
      <c r="P631" s="55"/>
      <c r="Q631" s="56"/>
      <c r="R631" s="66"/>
      <c r="S631" s="58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>
      <c r="A632" s="91"/>
      <c r="B632" s="53"/>
      <c r="C632" s="54"/>
      <c r="D632" s="55"/>
      <c r="E632" s="56"/>
      <c r="F632" s="57"/>
      <c r="G632" s="58"/>
      <c r="H632" s="52"/>
      <c r="I632" s="59"/>
      <c r="J632" s="60"/>
      <c r="K632" s="61"/>
      <c r="L632" s="92"/>
      <c r="M632" s="63"/>
      <c r="N632" s="93"/>
      <c r="O632" s="65"/>
      <c r="P632" s="55"/>
      <c r="Q632" s="56"/>
      <c r="R632" s="66"/>
      <c r="S632" s="58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>
      <c r="A633" s="91"/>
      <c r="B633" s="53"/>
      <c r="C633" s="54"/>
      <c r="D633" s="55"/>
      <c r="E633" s="56"/>
      <c r="F633" s="57"/>
      <c r="G633" s="58"/>
      <c r="H633" s="52"/>
      <c r="I633" s="59"/>
      <c r="J633" s="60"/>
      <c r="K633" s="61"/>
      <c r="L633" s="92"/>
      <c r="M633" s="63"/>
      <c r="N633" s="93"/>
      <c r="O633" s="65"/>
      <c r="P633" s="55"/>
      <c r="Q633" s="56"/>
      <c r="R633" s="66"/>
      <c r="S633" s="58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>
      <c r="A634" s="91"/>
      <c r="B634" s="53"/>
      <c r="C634" s="54"/>
      <c r="D634" s="55"/>
      <c r="E634" s="56"/>
      <c r="F634" s="57"/>
      <c r="G634" s="58"/>
      <c r="H634" s="52"/>
      <c r="I634" s="59"/>
      <c r="J634" s="60"/>
      <c r="K634" s="61"/>
      <c r="L634" s="92"/>
      <c r="M634" s="63"/>
      <c r="N634" s="93"/>
      <c r="O634" s="65"/>
      <c r="P634" s="55"/>
      <c r="Q634" s="56"/>
      <c r="R634" s="66"/>
      <c r="S634" s="58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>
      <c r="A635" s="91"/>
      <c r="B635" s="53"/>
      <c r="C635" s="54"/>
      <c r="D635" s="55"/>
      <c r="E635" s="56"/>
      <c r="F635" s="57"/>
      <c r="G635" s="58"/>
      <c r="H635" s="52"/>
      <c r="I635" s="59"/>
      <c r="J635" s="60"/>
      <c r="K635" s="61"/>
      <c r="L635" s="92"/>
      <c r="M635" s="63"/>
      <c r="N635" s="93"/>
      <c r="O635" s="65"/>
      <c r="P635" s="55"/>
      <c r="Q635" s="56"/>
      <c r="R635" s="66"/>
      <c r="S635" s="58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>
      <c r="A636" s="91"/>
      <c r="B636" s="53"/>
      <c r="C636" s="54"/>
      <c r="D636" s="55"/>
      <c r="E636" s="56"/>
      <c r="F636" s="57"/>
      <c r="G636" s="58"/>
      <c r="H636" s="52"/>
      <c r="I636" s="59"/>
      <c r="J636" s="60"/>
      <c r="K636" s="61"/>
      <c r="L636" s="92"/>
      <c r="M636" s="63"/>
      <c r="N636" s="93"/>
      <c r="O636" s="65"/>
      <c r="P636" s="55"/>
      <c r="Q636" s="56"/>
      <c r="R636" s="66"/>
      <c r="S636" s="58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>
      <c r="A637" s="91"/>
      <c r="B637" s="53"/>
      <c r="C637" s="54"/>
      <c r="D637" s="55"/>
      <c r="E637" s="56"/>
      <c r="F637" s="57"/>
      <c r="G637" s="58"/>
      <c r="H637" s="52"/>
      <c r="I637" s="59"/>
      <c r="J637" s="60"/>
      <c r="K637" s="61"/>
      <c r="L637" s="92"/>
      <c r="M637" s="63"/>
      <c r="N637" s="93"/>
      <c r="O637" s="65"/>
      <c r="P637" s="55"/>
      <c r="Q637" s="56"/>
      <c r="R637" s="66"/>
      <c r="S637" s="58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>
      <c r="A638" s="91"/>
      <c r="B638" s="53"/>
      <c r="C638" s="54"/>
      <c r="D638" s="55"/>
      <c r="E638" s="56"/>
      <c r="F638" s="57"/>
      <c r="G638" s="58"/>
      <c r="H638" s="52"/>
      <c r="I638" s="59"/>
      <c r="J638" s="60"/>
      <c r="K638" s="61"/>
      <c r="L638" s="92"/>
      <c r="M638" s="63"/>
      <c r="N638" s="93"/>
      <c r="O638" s="65"/>
      <c r="P638" s="55"/>
      <c r="Q638" s="56"/>
      <c r="R638" s="66"/>
      <c r="S638" s="58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>
      <c r="A639" s="91"/>
      <c r="B639" s="53"/>
      <c r="C639" s="54"/>
      <c r="D639" s="55"/>
      <c r="E639" s="56"/>
      <c r="F639" s="57"/>
      <c r="G639" s="58"/>
      <c r="H639" s="52"/>
      <c r="I639" s="59"/>
      <c r="J639" s="60"/>
      <c r="K639" s="61"/>
      <c r="L639" s="92"/>
      <c r="M639" s="63"/>
      <c r="N639" s="93"/>
      <c r="O639" s="65"/>
      <c r="P639" s="55"/>
      <c r="Q639" s="56"/>
      <c r="R639" s="66"/>
      <c r="S639" s="58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>
      <c r="A640" s="91"/>
      <c r="B640" s="53"/>
      <c r="C640" s="54"/>
      <c r="D640" s="55"/>
      <c r="E640" s="56"/>
      <c r="F640" s="57"/>
      <c r="G640" s="58"/>
      <c r="H640" s="52"/>
      <c r="I640" s="59"/>
      <c r="J640" s="60"/>
      <c r="K640" s="61"/>
      <c r="L640" s="92"/>
      <c r="M640" s="63"/>
      <c r="N640" s="93"/>
      <c r="O640" s="65"/>
      <c r="P640" s="55"/>
      <c r="Q640" s="56"/>
      <c r="R640" s="66"/>
      <c r="S640" s="58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>
      <c r="A641" s="91"/>
      <c r="B641" s="53"/>
      <c r="C641" s="54"/>
      <c r="D641" s="55"/>
      <c r="E641" s="56"/>
      <c r="F641" s="57"/>
      <c r="G641" s="58"/>
      <c r="H641" s="52"/>
      <c r="I641" s="59"/>
      <c r="J641" s="60"/>
      <c r="K641" s="61"/>
      <c r="L641" s="92"/>
      <c r="M641" s="63"/>
      <c r="N641" s="93"/>
      <c r="O641" s="65"/>
      <c r="P641" s="55"/>
      <c r="Q641" s="56"/>
      <c r="R641" s="66"/>
      <c r="S641" s="58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>
      <c r="A642" s="91"/>
      <c r="B642" s="53"/>
      <c r="C642" s="54"/>
      <c r="D642" s="55"/>
      <c r="E642" s="56"/>
      <c r="F642" s="57"/>
      <c r="G642" s="58"/>
      <c r="H642" s="52"/>
      <c r="I642" s="59"/>
      <c r="J642" s="60"/>
      <c r="K642" s="61"/>
      <c r="L642" s="92"/>
      <c r="M642" s="63"/>
      <c r="N642" s="93"/>
      <c r="O642" s="65"/>
      <c r="P642" s="55"/>
      <c r="Q642" s="56"/>
      <c r="R642" s="66"/>
      <c r="S642" s="58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>
      <c r="A643" s="91"/>
      <c r="B643" s="53"/>
      <c r="C643" s="54"/>
      <c r="D643" s="55"/>
      <c r="E643" s="56"/>
      <c r="F643" s="57"/>
      <c r="G643" s="58"/>
      <c r="H643" s="52"/>
      <c r="I643" s="59"/>
      <c r="J643" s="60"/>
      <c r="K643" s="61"/>
      <c r="L643" s="92"/>
      <c r="M643" s="63"/>
      <c r="N643" s="93"/>
      <c r="O643" s="65"/>
      <c r="P643" s="55"/>
      <c r="Q643" s="56"/>
      <c r="R643" s="66"/>
      <c r="S643" s="58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>
      <c r="A644" s="91"/>
      <c r="B644" s="53"/>
      <c r="C644" s="54"/>
      <c r="D644" s="55"/>
      <c r="E644" s="56"/>
      <c r="F644" s="57"/>
      <c r="G644" s="58"/>
      <c r="H644" s="52"/>
      <c r="I644" s="59"/>
      <c r="J644" s="60"/>
      <c r="K644" s="61"/>
      <c r="L644" s="92"/>
      <c r="M644" s="63"/>
      <c r="N644" s="93"/>
      <c r="O644" s="65"/>
      <c r="P644" s="55"/>
      <c r="Q644" s="56"/>
      <c r="R644" s="66"/>
      <c r="S644" s="58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>
      <c r="A645" s="91"/>
      <c r="B645" s="53"/>
      <c r="C645" s="54"/>
      <c r="D645" s="55"/>
      <c r="E645" s="56"/>
      <c r="F645" s="57"/>
      <c r="G645" s="58"/>
      <c r="H645" s="52"/>
      <c r="I645" s="59"/>
      <c r="J645" s="60"/>
      <c r="K645" s="61"/>
      <c r="L645" s="92"/>
      <c r="M645" s="63"/>
      <c r="N645" s="93"/>
      <c r="O645" s="65"/>
      <c r="P645" s="55"/>
      <c r="Q645" s="56"/>
      <c r="R645" s="66"/>
      <c r="S645" s="58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>
      <c r="A646" s="91"/>
      <c r="B646" s="53"/>
      <c r="C646" s="54"/>
      <c r="D646" s="55"/>
      <c r="E646" s="56"/>
      <c r="F646" s="57"/>
      <c r="G646" s="58"/>
      <c r="H646" s="52"/>
      <c r="I646" s="59"/>
      <c r="J646" s="60"/>
      <c r="K646" s="61"/>
      <c r="L646" s="92"/>
      <c r="M646" s="63"/>
      <c r="N646" s="93"/>
      <c r="O646" s="65"/>
      <c r="P646" s="55"/>
      <c r="Q646" s="56"/>
      <c r="R646" s="66"/>
      <c r="S646" s="58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>
      <c r="A647" s="91"/>
      <c r="B647" s="53"/>
      <c r="C647" s="54"/>
      <c r="D647" s="55"/>
      <c r="E647" s="56"/>
      <c r="F647" s="57"/>
      <c r="G647" s="58"/>
      <c r="H647" s="52"/>
      <c r="I647" s="59"/>
      <c r="J647" s="60"/>
      <c r="K647" s="61"/>
      <c r="L647" s="92"/>
      <c r="M647" s="63"/>
      <c r="N647" s="93"/>
      <c r="O647" s="65"/>
      <c r="P647" s="55"/>
      <c r="Q647" s="56"/>
      <c r="R647" s="66"/>
      <c r="S647" s="58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>
      <c r="A648" s="91"/>
      <c r="B648" s="53"/>
      <c r="C648" s="54"/>
      <c r="D648" s="55"/>
      <c r="E648" s="56"/>
      <c r="F648" s="57"/>
      <c r="G648" s="58"/>
      <c r="H648" s="52"/>
      <c r="I648" s="59"/>
      <c r="J648" s="60"/>
      <c r="K648" s="61"/>
      <c r="L648" s="92"/>
      <c r="M648" s="63"/>
      <c r="N648" s="93"/>
      <c r="O648" s="65"/>
      <c r="P648" s="55"/>
      <c r="Q648" s="56"/>
      <c r="R648" s="66"/>
      <c r="S648" s="58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>
      <c r="A649" s="91"/>
      <c r="B649" s="53"/>
      <c r="C649" s="54"/>
      <c r="D649" s="55"/>
      <c r="E649" s="56"/>
      <c r="F649" s="57"/>
      <c r="G649" s="58"/>
      <c r="H649" s="52"/>
      <c r="I649" s="59"/>
      <c r="J649" s="60"/>
      <c r="K649" s="61"/>
      <c r="L649" s="92"/>
      <c r="M649" s="63"/>
      <c r="N649" s="93"/>
      <c r="O649" s="65"/>
      <c r="P649" s="55"/>
      <c r="Q649" s="56"/>
      <c r="R649" s="66"/>
      <c r="S649" s="58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>
      <c r="A650" s="91"/>
      <c r="B650" s="53"/>
      <c r="C650" s="54"/>
      <c r="D650" s="55"/>
      <c r="E650" s="56"/>
      <c r="F650" s="57"/>
      <c r="G650" s="58"/>
      <c r="H650" s="52"/>
      <c r="I650" s="59"/>
      <c r="J650" s="60"/>
      <c r="K650" s="61"/>
      <c r="L650" s="92"/>
      <c r="M650" s="63"/>
      <c r="N650" s="93"/>
      <c r="O650" s="65"/>
      <c r="P650" s="55"/>
      <c r="Q650" s="56"/>
      <c r="R650" s="66"/>
      <c r="S650" s="58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>
      <c r="A651" s="91"/>
      <c r="B651" s="53"/>
      <c r="C651" s="54"/>
      <c r="D651" s="55"/>
      <c r="E651" s="56"/>
      <c r="F651" s="57"/>
      <c r="G651" s="58"/>
      <c r="H651" s="52"/>
      <c r="I651" s="59"/>
      <c r="J651" s="60"/>
      <c r="K651" s="61"/>
      <c r="L651" s="92"/>
      <c r="M651" s="63"/>
      <c r="N651" s="93"/>
      <c r="O651" s="65"/>
      <c r="P651" s="55"/>
      <c r="Q651" s="56"/>
      <c r="R651" s="66"/>
      <c r="S651" s="58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>
      <c r="A652" s="91"/>
      <c r="B652" s="53"/>
      <c r="C652" s="54"/>
      <c r="D652" s="55"/>
      <c r="E652" s="56"/>
      <c r="F652" s="57"/>
      <c r="G652" s="58"/>
      <c r="H652" s="52"/>
      <c r="I652" s="59"/>
      <c r="J652" s="60"/>
      <c r="K652" s="61"/>
      <c r="L652" s="92"/>
      <c r="M652" s="63"/>
      <c r="N652" s="93"/>
      <c r="O652" s="65"/>
      <c r="P652" s="55"/>
      <c r="Q652" s="56"/>
      <c r="R652" s="66"/>
      <c r="S652" s="58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>
      <c r="A653" s="91"/>
      <c r="B653" s="53"/>
      <c r="C653" s="54"/>
      <c r="D653" s="55"/>
      <c r="E653" s="56"/>
      <c r="F653" s="57"/>
      <c r="G653" s="58"/>
      <c r="H653" s="52"/>
      <c r="I653" s="59"/>
      <c r="J653" s="60"/>
      <c r="K653" s="61"/>
      <c r="L653" s="92"/>
      <c r="M653" s="63"/>
      <c r="N653" s="93"/>
      <c r="O653" s="65"/>
      <c r="P653" s="55"/>
      <c r="Q653" s="56"/>
      <c r="R653" s="66"/>
      <c r="S653" s="58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>
      <c r="A654" s="91"/>
      <c r="B654" s="53"/>
      <c r="C654" s="54"/>
      <c r="D654" s="55"/>
      <c r="E654" s="56"/>
      <c r="F654" s="57"/>
      <c r="G654" s="58"/>
      <c r="H654" s="52"/>
      <c r="I654" s="59"/>
      <c r="J654" s="60"/>
      <c r="K654" s="61"/>
      <c r="L654" s="92"/>
      <c r="M654" s="63"/>
      <c r="N654" s="93"/>
      <c r="O654" s="65"/>
      <c r="P654" s="55"/>
      <c r="Q654" s="56"/>
      <c r="R654" s="66"/>
      <c r="S654" s="58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>
      <c r="A655" s="91"/>
      <c r="B655" s="53"/>
      <c r="C655" s="54"/>
      <c r="D655" s="55"/>
      <c r="E655" s="56"/>
      <c r="F655" s="57"/>
      <c r="G655" s="58"/>
      <c r="H655" s="52"/>
      <c r="I655" s="59"/>
      <c r="J655" s="60"/>
      <c r="K655" s="61"/>
      <c r="L655" s="92"/>
      <c r="M655" s="63"/>
      <c r="N655" s="93"/>
      <c r="O655" s="65"/>
      <c r="P655" s="55"/>
      <c r="Q655" s="56"/>
      <c r="R655" s="66"/>
      <c r="S655" s="58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>
      <c r="A656" s="91"/>
      <c r="B656" s="53"/>
      <c r="C656" s="54"/>
      <c r="D656" s="55"/>
      <c r="E656" s="56"/>
      <c r="F656" s="57"/>
      <c r="G656" s="58"/>
      <c r="H656" s="52"/>
      <c r="I656" s="59"/>
      <c r="J656" s="60"/>
      <c r="K656" s="61"/>
      <c r="L656" s="92"/>
      <c r="M656" s="63"/>
      <c r="N656" s="93"/>
      <c r="O656" s="65"/>
      <c r="P656" s="55"/>
      <c r="Q656" s="56"/>
      <c r="R656" s="66"/>
      <c r="S656" s="58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>
      <c r="A657" s="91"/>
      <c r="B657" s="53"/>
      <c r="C657" s="54"/>
      <c r="D657" s="55"/>
      <c r="E657" s="56"/>
      <c r="F657" s="57"/>
      <c r="G657" s="58"/>
      <c r="H657" s="52"/>
      <c r="I657" s="59"/>
      <c r="J657" s="60"/>
      <c r="K657" s="61"/>
      <c r="L657" s="92"/>
      <c r="M657" s="63"/>
      <c r="N657" s="93"/>
      <c r="O657" s="65"/>
      <c r="P657" s="55"/>
      <c r="Q657" s="56"/>
      <c r="R657" s="66"/>
      <c r="S657" s="58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>
      <c r="A658" s="91"/>
      <c r="B658" s="53"/>
      <c r="C658" s="54"/>
      <c r="D658" s="55"/>
      <c r="E658" s="56"/>
      <c r="F658" s="57"/>
      <c r="G658" s="58"/>
      <c r="H658" s="52"/>
      <c r="I658" s="59"/>
      <c r="J658" s="60"/>
      <c r="K658" s="61"/>
      <c r="L658" s="92"/>
      <c r="M658" s="63"/>
      <c r="N658" s="93"/>
      <c r="O658" s="65"/>
      <c r="P658" s="55"/>
      <c r="Q658" s="56"/>
      <c r="R658" s="66"/>
      <c r="S658" s="58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>
      <c r="A659" s="91"/>
      <c r="B659" s="53"/>
      <c r="C659" s="54"/>
      <c r="D659" s="55"/>
      <c r="E659" s="56"/>
      <c r="F659" s="57"/>
      <c r="G659" s="58"/>
      <c r="H659" s="52"/>
      <c r="I659" s="59"/>
      <c r="J659" s="60"/>
      <c r="K659" s="61"/>
      <c r="L659" s="92"/>
      <c r="M659" s="63"/>
      <c r="N659" s="93"/>
      <c r="O659" s="65"/>
      <c r="P659" s="55"/>
      <c r="Q659" s="56"/>
      <c r="R659" s="66"/>
      <c r="S659" s="58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>
      <c r="A660" s="91"/>
      <c r="B660" s="53"/>
      <c r="C660" s="54"/>
      <c r="D660" s="55"/>
      <c r="E660" s="56"/>
      <c r="F660" s="57"/>
      <c r="G660" s="58"/>
      <c r="H660" s="52"/>
      <c r="I660" s="59"/>
      <c r="J660" s="60"/>
      <c r="K660" s="61"/>
      <c r="L660" s="92"/>
      <c r="M660" s="63"/>
      <c r="N660" s="93"/>
      <c r="O660" s="65"/>
      <c r="P660" s="55"/>
      <c r="Q660" s="56"/>
      <c r="R660" s="66"/>
      <c r="S660" s="58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>
      <c r="A661" s="91"/>
      <c r="B661" s="53"/>
      <c r="C661" s="54"/>
      <c r="D661" s="55"/>
      <c r="E661" s="56"/>
      <c r="F661" s="57"/>
      <c r="G661" s="58"/>
      <c r="H661" s="52"/>
      <c r="I661" s="59"/>
      <c r="J661" s="60"/>
      <c r="K661" s="61"/>
      <c r="L661" s="92"/>
      <c r="M661" s="63"/>
      <c r="N661" s="93"/>
      <c r="O661" s="65"/>
      <c r="P661" s="55"/>
      <c r="Q661" s="56"/>
      <c r="R661" s="66"/>
      <c r="S661" s="58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>
      <c r="A662" s="91"/>
      <c r="B662" s="53"/>
      <c r="C662" s="54"/>
      <c r="D662" s="55"/>
      <c r="E662" s="56"/>
      <c r="F662" s="57"/>
      <c r="G662" s="58"/>
      <c r="H662" s="52"/>
      <c r="I662" s="59"/>
      <c r="J662" s="60"/>
      <c r="K662" s="61"/>
      <c r="L662" s="92"/>
      <c r="M662" s="63"/>
      <c r="N662" s="93"/>
      <c r="O662" s="65"/>
      <c r="P662" s="55"/>
      <c r="Q662" s="56"/>
      <c r="R662" s="66"/>
      <c r="S662" s="58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>
      <c r="A663" s="91"/>
      <c r="B663" s="53"/>
      <c r="C663" s="54"/>
      <c r="D663" s="55"/>
      <c r="E663" s="56"/>
      <c r="F663" s="57"/>
      <c r="G663" s="58"/>
      <c r="H663" s="52"/>
      <c r="I663" s="59"/>
      <c r="J663" s="60"/>
      <c r="K663" s="61"/>
      <c r="L663" s="92"/>
      <c r="M663" s="63"/>
      <c r="N663" s="93"/>
      <c r="O663" s="65"/>
      <c r="P663" s="55"/>
      <c r="Q663" s="56"/>
      <c r="R663" s="66"/>
      <c r="S663" s="58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>
      <c r="A664" s="91"/>
      <c r="B664" s="53"/>
      <c r="C664" s="54"/>
      <c r="D664" s="55"/>
      <c r="E664" s="56"/>
      <c r="F664" s="57"/>
      <c r="G664" s="58"/>
      <c r="H664" s="52"/>
      <c r="I664" s="59"/>
      <c r="J664" s="60"/>
      <c r="K664" s="61"/>
      <c r="L664" s="92"/>
      <c r="M664" s="63"/>
      <c r="N664" s="93"/>
      <c r="O664" s="65"/>
      <c r="P664" s="55"/>
      <c r="Q664" s="56"/>
      <c r="R664" s="66"/>
      <c r="S664" s="58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>
      <c r="A665" s="91"/>
      <c r="B665" s="53"/>
      <c r="C665" s="54"/>
      <c r="D665" s="55"/>
      <c r="E665" s="56"/>
      <c r="F665" s="57"/>
      <c r="G665" s="58"/>
      <c r="H665" s="52"/>
      <c r="I665" s="59"/>
      <c r="J665" s="60"/>
      <c r="K665" s="61"/>
      <c r="L665" s="92"/>
      <c r="M665" s="63"/>
      <c r="N665" s="93"/>
      <c r="O665" s="65"/>
      <c r="P665" s="55"/>
      <c r="Q665" s="56"/>
      <c r="R665" s="66"/>
      <c r="S665" s="58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>
      <c r="A666" s="91"/>
      <c r="B666" s="53"/>
      <c r="C666" s="54"/>
      <c r="D666" s="55"/>
      <c r="E666" s="56"/>
      <c r="F666" s="57"/>
      <c r="G666" s="58"/>
      <c r="H666" s="52"/>
      <c r="I666" s="59"/>
      <c r="J666" s="60"/>
      <c r="K666" s="61"/>
      <c r="L666" s="92"/>
      <c r="M666" s="63"/>
      <c r="N666" s="93"/>
      <c r="O666" s="65"/>
      <c r="P666" s="55"/>
      <c r="Q666" s="56"/>
      <c r="R666" s="66"/>
      <c r="S666" s="58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>
      <c r="A667" s="91"/>
      <c r="B667" s="53"/>
      <c r="C667" s="54"/>
      <c r="D667" s="55"/>
      <c r="E667" s="56"/>
      <c r="F667" s="57"/>
      <c r="G667" s="58"/>
      <c r="H667" s="52"/>
      <c r="I667" s="59"/>
      <c r="J667" s="60"/>
      <c r="K667" s="61"/>
      <c r="L667" s="92"/>
      <c r="M667" s="63"/>
      <c r="N667" s="93"/>
      <c r="O667" s="65"/>
      <c r="P667" s="55"/>
      <c r="Q667" s="56"/>
      <c r="R667" s="66"/>
      <c r="S667" s="58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>
      <c r="A668" s="91"/>
      <c r="B668" s="53"/>
      <c r="C668" s="54"/>
      <c r="D668" s="55"/>
      <c r="E668" s="56"/>
      <c r="F668" s="57"/>
      <c r="G668" s="58"/>
      <c r="H668" s="52"/>
      <c r="I668" s="59"/>
      <c r="J668" s="60"/>
      <c r="K668" s="61"/>
      <c r="L668" s="92"/>
      <c r="M668" s="63"/>
      <c r="N668" s="93"/>
      <c r="O668" s="65"/>
      <c r="P668" s="55"/>
      <c r="Q668" s="56"/>
      <c r="R668" s="66"/>
      <c r="S668" s="58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>
      <c r="A669" s="91"/>
      <c r="B669" s="53"/>
      <c r="C669" s="54"/>
      <c r="D669" s="55"/>
      <c r="E669" s="56"/>
      <c r="F669" s="57"/>
      <c r="G669" s="58"/>
      <c r="H669" s="52"/>
      <c r="I669" s="59"/>
      <c r="J669" s="60"/>
      <c r="K669" s="61"/>
      <c r="L669" s="92"/>
      <c r="M669" s="63"/>
      <c r="N669" s="93"/>
      <c r="O669" s="65"/>
      <c r="P669" s="55"/>
      <c r="Q669" s="56"/>
      <c r="R669" s="66"/>
      <c r="S669" s="58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>
      <c r="A670" s="91"/>
      <c r="B670" s="53"/>
      <c r="C670" s="54"/>
      <c r="D670" s="55"/>
      <c r="E670" s="56"/>
      <c r="F670" s="57"/>
      <c r="G670" s="58"/>
      <c r="H670" s="52"/>
      <c r="I670" s="59"/>
      <c r="J670" s="60"/>
      <c r="K670" s="61"/>
      <c r="L670" s="92"/>
      <c r="M670" s="63"/>
      <c r="N670" s="93"/>
      <c r="O670" s="65"/>
      <c r="P670" s="55"/>
      <c r="Q670" s="56"/>
      <c r="R670" s="66"/>
      <c r="S670" s="58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>
      <c r="A671" s="91"/>
      <c r="B671" s="53"/>
      <c r="C671" s="54"/>
      <c r="D671" s="55"/>
      <c r="E671" s="56"/>
      <c r="F671" s="57"/>
      <c r="G671" s="58"/>
      <c r="H671" s="52"/>
      <c r="I671" s="59"/>
      <c r="J671" s="60"/>
      <c r="K671" s="61"/>
      <c r="L671" s="92"/>
      <c r="M671" s="63"/>
      <c r="N671" s="93"/>
      <c r="O671" s="65"/>
      <c r="P671" s="55"/>
      <c r="Q671" s="56"/>
      <c r="R671" s="66"/>
      <c r="S671" s="58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>
      <c r="A672" s="91"/>
      <c r="B672" s="53"/>
      <c r="C672" s="54"/>
      <c r="D672" s="55"/>
      <c r="E672" s="56"/>
      <c r="F672" s="57"/>
      <c r="G672" s="58"/>
      <c r="H672" s="52"/>
      <c r="I672" s="59"/>
      <c r="J672" s="60"/>
      <c r="K672" s="61"/>
      <c r="L672" s="92"/>
      <c r="M672" s="63"/>
      <c r="N672" s="93"/>
      <c r="O672" s="65"/>
      <c r="P672" s="55"/>
      <c r="Q672" s="56"/>
      <c r="R672" s="66"/>
      <c r="S672" s="58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>
      <c r="A673" s="91"/>
      <c r="B673" s="53"/>
      <c r="C673" s="54"/>
      <c r="D673" s="55"/>
      <c r="E673" s="56"/>
      <c r="F673" s="57"/>
      <c r="G673" s="58"/>
      <c r="H673" s="52"/>
      <c r="I673" s="59"/>
      <c r="J673" s="60"/>
      <c r="K673" s="61"/>
      <c r="L673" s="92"/>
      <c r="M673" s="63"/>
      <c r="N673" s="93"/>
      <c r="O673" s="65"/>
      <c r="P673" s="55"/>
      <c r="Q673" s="56"/>
      <c r="R673" s="66"/>
      <c r="S673" s="58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>
      <c r="A674" s="91"/>
      <c r="B674" s="53"/>
      <c r="C674" s="54"/>
      <c r="D674" s="55"/>
      <c r="E674" s="56"/>
      <c r="F674" s="57"/>
      <c r="G674" s="58"/>
      <c r="H674" s="52"/>
      <c r="I674" s="59"/>
      <c r="J674" s="60"/>
      <c r="K674" s="61"/>
      <c r="L674" s="92"/>
      <c r="M674" s="63"/>
      <c r="N674" s="93"/>
      <c r="O674" s="65"/>
      <c r="P674" s="55"/>
      <c r="Q674" s="56"/>
      <c r="R674" s="66"/>
      <c r="S674" s="58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>
      <c r="A675" s="91"/>
      <c r="B675" s="53"/>
      <c r="C675" s="54"/>
      <c r="D675" s="55"/>
      <c r="E675" s="56"/>
      <c r="F675" s="57"/>
      <c r="G675" s="58"/>
      <c r="H675" s="52"/>
      <c r="I675" s="59"/>
      <c r="J675" s="60"/>
      <c r="K675" s="61"/>
      <c r="L675" s="92"/>
      <c r="M675" s="63"/>
      <c r="N675" s="93"/>
      <c r="O675" s="65"/>
      <c r="P675" s="55"/>
      <c r="Q675" s="56"/>
      <c r="R675" s="66"/>
      <c r="S675" s="58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>
      <c r="A676" s="91"/>
      <c r="B676" s="53"/>
      <c r="C676" s="54"/>
      <c r="D676" s="55"/>
      <c r="E676" s="56"/>
      <c r="F676" s="57"/>
      <c r="G676" s="58"/>
      <c r="H676" s="52"/>
      <c r="I676" s="59"/>
      <c r="J676" s="60"/>
      <c r="K676" s="61"/>
      <c r="L676" s="92"/>
      <c r="M676" s="63"/>
      <c r="N676" s="93"/>
      <c r="O676" s="65"/>
      <c r="P676" s="55"/>
      <c r="Q676" s="56"/>
      <c r="R676" s="66"/>
      <c r="S676" s="58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>
      <c r="A677" s="91"/>
      <c r="B677" s="53"/>
      <c r="C677" s="54"/>
      <c r="D677" s="55"/>
      <c r="E677" s="56"/>
      <c r="F677" s="57"/>
      <c r="G677" s="58"/>
      <c r="H677" s="52"/>
      <c r="I677" s="59"/>
      <c r="J677" s="60"/>
      <c r="K677" s="61"/>
      <c r="L677" s="92"/>
      <c r="M677" s="63"/>
      <c r="N677" s="93"/>
      <c r="O677" s="65"/>
      <c r="P677" s="55"/>
      <c r="Q677" s="56"/>
      <c r="R677" s="66"/>
      <c r="S677" s="58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>
      <c r="A678" s="91"/>
      <c r="B678" s="53"/>
      <c r="C678" s="54"/>
      <c r="D678" s="55"/>
      <c r="E678" s="56"/>
      <c r="F678" s="57"/>
      <c r="G678" s="58"/>
      <c r="H678" s="52"/>
      <c r="I678" s="59"/>
      <c r="J678" s="60"/>
      <c r="K678" s="61"/>
      <c r="L678" s="92"/>
      <c r="M678" s="63"/>
      <c r="N678" s="93"/>
      <c r="O678" s="65"/>
      <c r="P678" s="55"/>
      <c r="Q678" s="56"/>
      <c r="R678" s="66"/>
      <c r="S678" s="58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>
      <c r="A679" s="91"/>
      <c r="B679" s="53"/>
      <c r="C679" s="54"/>
      <c r="D679" s="55"/>
      <c r="E679" s="56"/>
      <c r="F679" s="57"/>
      <c r="G679" s="58"/>
      <c r="H679" s="52"/>
      <c r="I679" s="59"/>
      <c r="J679" s="60"/>
      <c r="K679" s="61"/>
      <c r="L679" s="92"/>
      <c r="M679" s="63"/>
      <c r="N679" s="93"/>
      <c r="O679" s="65"/>
      <c r="P679" s="55"/>
      <c r="Q679" s="56"/>
      <c r="R679" s="66"/>
      <c r="S679" s="58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>
      <c r="A680" s="91"/>
      <c r="B680" s="53"/>
      <c r="C680" s="54"/>
      <c r="D680" s="55"/>
      <c r="E680" s="56"/>
      <c r="F680" s="57"/>
      <c r="G680" s="58"/>
      <c r="H680" s="52"/>
      <c r="I680" s="59"/>
      <c r="J680" s="60"/>
      <c r="K680" s="61"/>
      <c r="L680" s="92"/>
      <c r="M680" s="63"/>
      <c r="N680" s="93"/>
      <c r="O680" s="65"/>
      <c r="P680" s="55"/>
      <c r="Q680" s="56"/>
      <c r="R680" s="66"/>
      <c r="S680" s="58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>
      <c r="A681" s="91"/>
      <c r="B681" s="53"/>
      <c r="C681" s="54"/>
      <c r="D681" s="55"/>
      <c r="E681" s="56"/>
      <c r="F681" s="57"/>
      <c r="G681" s="58"/>
      <c r="H681" s="52"/>
      <c r="I681" s="59"/>
      <c r="J681" s="60"/>
      <c r="K681" s="61"/>
      <c r="L681" s="92"/>
      <c r="M681" s="63"/>
      <c r="N681" s="93"/>
      <c r="O681" s="65"/>
      <c r="P681" s="55"/>
      <c r="Q681" s="56"/>
      <c r="R681" s="66"/>
      <c r="S681" s="58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>
      <c r="A682" s="91"/>
      <c r="B682" s="53"/>
      <c r="C682" s="54"/>
      <c r="D682" s="55"/>
      <c r="E682" s="56"/>
      <c r="F682" s="57"/>
      <c r="G682" s="58"/>
      <c r="H682" s="52"/>
      <c r="I682" s="59"/>
      <c r="J682" s="60"/>
      <c r="K682" s="61"/>
      <c r="L682" s="92"/>
      <c r="M682" s="63"/>
      <c r="N682" s="93"/>
      <c r="O682" s="65"/>
      <c r="P682" s="55"/>
      <c r="Q682" s="56"/>
      <c r="R682" s="66"/>
      <c r="S682" s="58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>
      <c r="A683" s="91"/>
      <c r="B683" s="53"/>
      <c r="C683" s="54"/>
      <c r="D683" s="55"/>
      <c r="E683" s="56"/>
      <c r="F683" s="57"/>
      <c r="G683" s="58"/>
      <c r="H683" s="52"/>
      <c r="I683" s="59"/>
      <c r="J683" s="60"/>
      <c r="K683" s="61"/>
      <c r="L683" s="92"/>
      <c r="M683" s="63"/>
      <c r="N683" s="93"/>
      <c r="O683" s="65"/>
      <c r="P683" s="55"/>
      <c r="Q683" s="56"/>
      <c r="R683" s="66"/>
      <c r="S683" s="58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>
      <c r="A684" s="91"/>
      <c r="B684" s="53"/>
      <c r="C684" s="54"/>
      <c r="D684" s="55"/>
      <c r="E684" s="56"/>
      <c r="F684" s="57"/>
      <c r="G684" s="58"/>
      <c r="H684" s="52"/>
      <c r="I684" s="59"/>
      <c r="J684" s="60"/>
      <c r="K684" s="61"/>
      <c r="L684" s="92"/>
      <c r="M684" s="63"/>
      <c r="N684" s="93"/>
      <c r="O684" s="65"/>
      <c r="P684" s="55"/>
      <c r="Q684" s="56"/>
      <c r="R684" s="66"/>
      <c r="S684" s="58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>
      <c r="A685" s="91"/>
      <c r="B685" s="53"/>
      <c r="C685" s="54"/>
      <c r="D685" s="55"/>
      <c r="E685" s="56"/>
      <c r="F685" s="57"/>
      <c r="G685" s="58"/>
      <c r="H685" s="52"/>
      <c r="I685" s="59"/>
      <c r="J685" s="60"/>
      <c r="K685" s="61"/>
      <c r="L685" s="92"/>
      <c r="M685" s="63"/>
      <c r="N685" s="93"/>
      <c r="O685" s="65"/>
      <c r="P685" s="55"/>
      <c r="Q685" s="56"/>
      <c r="R685" s="66"/>
      <c r="S685" s="58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>
      <c r="A686" s="91"/>
      <c r="B686" s="53"/>
      <c r="C686" s="54"/>
      <c r="D686" s="55"/>
      <c r="E686" s="56"/>
      <c r="F686" s="57"/>
      <c r="G686" s="58"/>
      <c r="H686" s="52"/>
      <c r="I686" s="59"/>
      <c r="J686" s="60"/>
      <c r="K686" s="61"/>
      <c r="L686" s="92"/>
      <c r="M686" s="63"/>
      <c r="N686" s="93"/>
      <c r="O686" s="65"/>
      <c r="P686" s="55"/>
      <c r="Q686" s="56"/>
      <c r="R686" s="66"/>
      <c r="S686" s="58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>
      <c r="A687" s="91"/>
      <c r="B687" s="53"/>
      <c r="C687" s="54"/>
      <c r="D687" s="55"/>
      <c r="E687" s="56"/>
      <c r="F687" s="57"/>
      <c r="G687" s="58"/>
      <c r="H687" s="52"/>
      <c r="I687" s="59"/>
      <c r="J687" s="60"/>
      <c r="K687" s="61"/>
      <c r="L687" s="92"/>
      <c r="M687" s="63"/>
      <c r="N687" s="93"/>
      <c r="O687" s="65"/>
      <c r="P687" s="55"/>
      <c r="Q687" s="56"/>
      <c r="R687" s="66"/>
      <c r="S687" s="58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>
      <c r="A688" s="91"/>
      <c r="B688" s="53"/>
      <c r="C688" s="54"/>
      <c r="D688" s="55"/>
      <c r="E688" s="56"/>
      <c r="F688" s="57"/>
      <c r="G688" s="58"/>
      <c r="H688" s="52"/>
      <c r="I688" s="59"/>
      <c r="J688" s="60"/>
      <c r="K688" s="61"/>
      <c r="L688" s="92"/>
      <c r="M688" s="63"/>
      <c r="N688" s="93"/>
      <c r="O688" s="65"/>
      <c r="P688" s="55"/>
      <c r="Q688" s="56"/>
      <c r="R688" s="66"/>
      <c r="S688" s="58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>
      <c r="A689" s="91"/>
      <c r="B689" s="53"/>
      <c r="C689" s="54"/>
      <c r="D689" s="55"/>
      <c r="E689" s="56"/>
      <c r="F689" s="57"/>
      <c r="G689" s="58"/>
      <c r="H689" s="52"/>
      <c r="I689" s="59"/>
      <c r="J689" s="60"/>
      <c r="K689" s="61"/>
      <c r="L689" s="92"/>
      <c r="M689" s="63"/>
      <c r="N689" s="93"/>
      <c r="O689" s="65"/>
      <c r="P689" s="55"/>
      <c r="Q689" s="56"/>
      <c r="R689" s="66"/>
      <c r="S689" s="58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>
      <c r="A690" s="91"/>
      <c r="B690" s="53"/>
      <c r="C690" s="54"/>
      <c r="D690" s="55"/>
      <c r="E690" s="56"/>
      <c r="F690" s="57"/>
      <c r="G690" s="58"/>
      <c r="H690" s="52"/>
      <c r="I690" s="59"/>
      <c r="J690" s="60"/>
      <c r="K690" s="61"/>
      <c r="L690" s="92"/>
      <c r="M690" s="63"/>
      <c r="N690" s="93"/>
      <c r="O690" s="65"/>
      <c r="P690" s="55"/>
      <c r="Q690" s="56"/>
      <c r="R690" s="66"/>
      <c r="S690" s="58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>
      <c r="A691" s="91"/>
      <c r="B691" s="53"/>
      <c r="C691" s="54"/>
      <c r="D691" s="55"/>
      <c r="E691" s="56"/>
      <c r="F691" s="57"/>
      <c r="G691" s="58"/>
      <c r="H691" s="52"/>
      <c r="I691" s="59"/>
      <c r="J691" s="60"/>
      <c r="K691" s="61"/>
      <c r="L691" s="92"/>
      <c r="M691" s="63"/>
      <c r="N691" s="93"/>
      <c r="O691" s="65"/>
      <c r="P691" s="55"/>
      <c r="Q691" s="56"/>
      <c r="R691" s="66"/>
      <c r="S691" s="58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>
      <c r="A692" s="91"/>
      <c r="B692" s="53"/>
      <c r="C692" s="54"/>
      <c r="D692" s="55"/>
      <c r="E692" s="56"/>
      <c r="F692" s="57"/>
      <c r="G692" s="58"/>
      <c r="H692" s="52"/>
      <c r="I692" s="59"/>
      <c r="J692" s="60"/>
      <c r="K692" s="61"/>
      <c r="L692" s="92"/>
      <c r="M692" s="63"/>
      <c r="N692" s="93"/>
      <c r="O692" s="65"/>
      <c r="P692" s="55"/>
      <c r="Q692" s="56"/>
      <c r="R692" s="66"/>
      <c r="S692" s="58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>
      <c r="A693" s="91"/>
      <c r="B693" s="53"/>
      <c r="C693" s="54"/>
      <c r="D693" s="55"/>
      <c r="E693" s="56"/>
      <c r="F693" s="57"/>
      <c r="G693" s="58"/>
      <c r="H693" s="52"/>
      <c r="I693" s="59"/>
      <c r="J693" s="60"/>
      <c r="K693" s="61"/>
      <c r="L693" s="92"/>
      <c r="M693" s="63"/>
      <c r="N693" s="93"/>
      <c r="O693" s="65"/>
      <c r="P693" s="55"/>
      <c r="Q693" s="56"/>
      <c r="R693" s="66"/>
      <c r="S693" s="58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>
      <c r="A694" s="91"/>
      <c r="B694" s="53"/>
      <c r="C694" s="54"/>
      <c r="D694" s="55"/>
      <c r="E694" s="56"/>
      <c r="F694" s="57"/>
      <c r="G694" s="58"/>
      <c r="H694" s="52"/>
      <c r="I694" s="59"/>
      <c r="J694" s="60"/>
      <c r="K694" s="61"/>
      <c r="L694" s="92"/>
      <c r="M694" s="63"/>
      <c r="N694" s="93"/>
      <c r="O694" s="65"/>
      <c r="P694" s="55"/>
      <c r="Q694" s="56"/>
      <c r="R694" s="66"/>
      <c r="S694" s="58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>
      <c r="A695" s="91"/>
      <c r="B695" s="53"/>
      <c r="C695" s="54"/>
      <c r="D695" s="55"/>
      <c r="E695" s="56"/>
      <c r="F695" s="57"/>
      <c r="G695" s="58"/>
      <c r="H695" s="52"/>
      <c r="I695" s="59"/>
      <c r="J695" s="60"/>
      <c r="K695" s="61"/>
      <c r="L695" s="92"/>
      <c r="M695" s="63"/>
      <c r="N695" s="93"/>
      <c r="O695" s="65"/>
      <c r="P695" s="55"/>
      <c r="Q695" s="56"/>
      <c r="R695" s="66"/>
      <c r="S695" s="58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>
      <c r="A696" s="91"/>
      <c r="B696" s="53"/>
      <c r="C696" s="54"/>
      <c r="D696" s="55"/>
      <c r="E696" s="56"/>
      <c r="F696" s="57"/>
      <c r="G696" s="58"/>
      <c r="H696" s="52"/>
      <c r="I696" s="59"/>
      <c r="J696" s="60"/>
      <c r="K696" s="61"/>
      <c r="L696" s="92"/>
      <c r="M696" s="63"/>
      <c r="N696" s="93"/>
      <c r="O696" s="65"/>
      <c r="P696" s="55"/>
      <c r="Q696" s="56"/>
      <c r="R696" s="66"/>
      <c r="S696" s="58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>
      <c r="A697" s="91"/>
      <c r="B697" s="53"/>
      <c r="C697" s="54"/>
      <c r="D697" s="55"/>
      <c r="E697" s="56"/>
      <c r="F697" s="57"/>
      <c r="G697" s="58"/>
      <c r="H697" s="52"/>
      <c r="I697" s="59"/>
      <c r="J697" s="60"/>
      <c r="K697" s="61"/>
      <c r="L697" s="92"/>
      <c r="M697" s="63"/>
      <c r="N697" s="93"/>
      <c r="O697" s="65"/>
      <c r="P697" s="55"/>
      <c r="Q697" s="56"/>
      <c r="R697" s="66"/>
      <c r="S697" s="58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>
      <c r="A698" s="91"/>
      <c r="B698" s="53"/>
      <c r="C698" s="54"/>
      <c r="D698" s="55"/>
      <c r="E698" s="56"/>
      <c r="F698" s="57"/>
      <c r="G698" s="58"/>
      <c r="H698" s="52"/>
      <c r="I698" s="59"/>
      <c r="J698" s="60"/>
      <c r="K698" s="61"/>
      <c r="L698" s="92"/>
      <c r="M698" s="63"/>
      <c r="N698" s="93"/>
      <c r="O698" s="65"/>
      <c r="P698" s="55"/>
      <c r="Q698" s="56"/>
      <c r="R698" s="66"/>
      <c r="S698" s="58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>
      <c r="A699" s="91"/>
      <c r="B699" s="53"/>
      <c r="C699" s="54"/>
      <c r="D699" s="55"/>
      <c r="E699" s="56"/>
      <c r="F699" s="57"/>
      <c r="G699" s="58"/>
      <c r="H699" s="52"/>
      <c r="I699" s="59"/>
      <c r="J699" s="60"/>
      <c r="K699" s="61"/>
      <c r="L699" s="92"/>
      <c r="M699" s="63"/>
      <c r="N699" s="93"/>
      <c r="O699" s="65"/>
      <c r="P699" s="55"/>
      <c r="Q699" s="56"/>
      <c r="R699" s="66"/>
      <c r="S699" s="58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>
      <c r="A700" s="91"/>
      <c r="B700" s="53"/>
      <c r="C700" s="54"/>
      <c r="D700" s="55"/>
      <c r="E700" s="56"/>
      <c r="F700" s="57"/>
      <c r="G700" s="58"/>
      <c r="H700" s="52"/>
      <c r="I700" s="59"/>
      <c r="J700" s="60"/>
      <c r="K700" s="61"/>
      <c r="L700" s="92"/>
      <c r="M700" s="63"/>
      <c r="N700" s="93"/>
      <c r="O700" s="65"/>
      <c r="P700" s="55"/>
      <c r="Q700" s="56"/>
      <c r="R700" s="66"/>
      <c r="S700" s="58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>
      <c r="A701" s="91"/>
      <c r="B701" s="53"/>
      <c r="C701" s="54"/>
      <c r="D701" s="55"/>
      <c r="E701" s="56"/>
      <c r="F701" s="57"/>
      <c r="G701" s="58"/>
      <c r="H701" s="52"/>
      <c r="I701" s="59"/>
      <c r="J701" s="60"/>
      <c r="K701" s="61"/>
      <c r="L701" s="92"/>
      <c r="M701" s="63"/>
      <c r="N701" s="93"/>
      <c r="O701" s="65"/>
      <c r="P701" s="55"/>
      <c r="Q701" s="56"/>
      <c r="R701" s="66"/>
      <c r="S701" s="58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>
      <c r="A702" s="91"/>
      <c r="B702" s="53"/>
      <c r="C702" s="54"/>
      <c r="D702" s="55"/>
      <c r="E702" s="56"/>
      <c r="F702" s="57"/>
      <c r="G702" s="58"/>
      <c r="H702" s="52"/>
      <c r="I702" s="59"/>
      <c r="J702" s="60"/>
      <c r="K702" s="61"/>
      <c r="L702" s="92"/>
      <c r="M702" s="63"/>
      <c r="N702" s="93"/>
      <c r="O702" s="65"/>
      <c r="P702" s="55"/>
      <c r="Q702" s="56"/>
      <c r="R702" s="66"/>
      <c r="S702" s="58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>
      <c r="A703" s="91"/>
      <c r="B703" s="53"/>
      <c r="C703" s="54"/>
      <c r="D703" s="55"/>
      <c r="E703" s="56"/>
      <c r="F703" s="57"/>
      <c r="G703" s="58"/>
      <c r="H703" s="52"/>
      <c r="I703" s="59"/>
      <c r="J703" s="60"/>
      <c r="K703" s="61"/>
      <c r="L703" s="92"/>
      <c r="M703" s="63"/>
      <c r="N703" s="93"/>
      <c r="O703" s="65"/>
      <c r="P703" s="55"/>
      <c r="Q703" s="56"/>
      <c r="R703" s="66"/>
      <c r="S703" s="58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>
      <c r="A704" s="91"/>
      <c r="B704" s="53"/>
      <c r="C704" s="54"/>
      <c r="D704" s="55"/>
      <c r="E704" s="56"/>
      <c r="F704" s="57"/>
      <c r="G704" s="58"/>
      <c r="H704" s="52"/>
      <c r="I704" s="59"/>
      <c r="J704" s="60"/>
      <c r="K704" s="61"/>
      <c r="L704" s="92"/>
      <c r="M704" s="63"/>
      <c r="N704" s="93"/>
      <c r="O704" s="65"/>
      <c r="P704" s="55"/>
      <c r="Q704" s="56"/>
      <c r="R704" s="66"/>
      <c r="S704" s="58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>
      <c r="A705" s="91"/>
      <c r="B705" s="53"/>
      <c r="C705" s="54"/>
      <c r="D705" s="55"/>
      <c r="E705" s="56"/>
      <c r="F705" s="57"/>
      <c r="G705" s="58"/>
      <c r="H705" s="52"/>
      <c r="I705" s="59"/>
      <c r="J705" s="60"/>
      <c r="K705" s="61"/>
      <c r="L705" s="92"/>
      <c r="M705" s="63"/>
      <c r="N705" s="93"/>
      <c r="O705" s="65"/>
      <c r="P705" s="55"/>
      <c r="Q705" s="56"/>
      <c r="R705" s="66"/>
      <c r="S705" s="58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>
      <c r="A706" s="91"/>
      <c r="B706" s="53"/>
      <c r="C706" s="54"/>
      <c r="D706" s="55"/>
      <c r="E706" s="56"/>
      <c r="F706" s="57"/>
      <c r="G706" s="58"/>
      <c r="H706" s="52"/>
      <c r="I706" s="59"/>
      <c r="J706" s="60"/>
      <c r="K706" s="61"/>
      <c r="L706" s="92"/>
      <c r="M706" s="63"/>
      <c r="N706" s="93"/>
      <c r="O706" s="65"/>
      <c r="P706" s="55"/>
      <c r="Q706" s="56"/>
      <c r="R706" s="66"/>
      <c r="S706" s="58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>
      <c r="A707" s="91"/>
      <c r="B707" s="53"/>
      <c r="C707" s="54"/>
      <c r="D707" s="55"/>
      <c r="E707" s="56"/>
      <c r="F707" s="57"/>
      <c r="G707" s="58"/>
      <c r="H707" s="52"/>
      <c r="I707" s="59"/>
      <c r="J707" s="60"/>
      <c r="K707" s="61"/>
      <c r="L707" s="92"/>
      <c r="M707" s="63"/>
      <c r="N707" s="93"/>
      <c r="O707" s="65"/>
      <c r="P707" s="55"/>
      <c r="Q707" s="56"/>
      <c r="R707" s="66"/>
      <c r="S707" s="58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>
      <c r="A708" s="91"/>
      <c r="B708" s="53"/>
      <c r="C708" s="54"/>
      <c r="D708" s="55"/>
      <c r="E708" s="56"/>
      <c r="F708" s="57"/>
      <c r="G708" s="58"/>
      <c r="H708" s="52"/>
      <c r="I708" s="59"/>
      <c r="J708" s="60"/>
      <c r="K708" s="61"/>
      <c r="L708" s="92"/>
      <c r="M708" s="63"/>
      <c r="N708" s="93"/>
      <c r="O708" s="65"/>
      <c r="P708" s="55"/>
      <c r="Q708" s="56"/>
      <c r="R708" s="66"/>
      <c r="S708" s="58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>
      <c r="A709" s="91"/>
      <c r="B709" s="53"/>
      <c r="C709" s="54"/>
      <c r="D709" s="55"/>
      <c r="E709" s="56"/>
      <c r="F709" s="57"/>
      <c r="G709" s="58"/>
      <c r="H709" s="52"/>
      <c r="I709" s="59"/>
      <c r="J709" s="60"/>
      <c r="K709" s="61"/>
      <c r="L709" s="92"/>
      <c r="M709" s="63"/>
      <c r="N709" s="93"/>
      <c r="O709" s="65"/>
      <c r="P709" s="55"/>
      <c r="Q709" s="56"/>
      <c r="R709" s="66"/>
      <c r="S709" s="58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>
      <c r="A710" s="91"/>
      <c r="B710" s="53"/>
      <c r="C710" s="54"/>
      <c r="D710" s="55"/>
      <c r="E710" s="56"/>
      <c r="F710" s="57"/>
      <c r="G710" s="58"/>
      <c r="H710" s="52"/>
      <c r="I710" s="59"/>
      <c r="J710" s="60"/>
      <c r="K710" s="61"/>
      <c r="L710" s="92"/>
      <c r="M710" s="63"/>
      <c r="N710" s="93"/>
      <c r="O710" s="65"/>
      <c r="P710" s="55"/>
      <c r="Q710" s="56"/>
      <c r="R710" s="66"/>
      <c r="S710" s="58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>
      <c r="A711" s="91"/>
      <c r="B711" s="53"/>
      <c r="C711" s="54"/>
      <c r="D711" s="55"/>
      <c r="E711" s="56"/>
      <c r="F711" s="57"/>
      <c r="G711" s="58"/>
      <c r="H711" s="52"/>
      <c r="I711" s="59"/>
      <c r="J711" s="60"/>
      <c r="K711" s="61"/>
      <c r="L711" s="92"/>
      <c r="M711" s="63"/>
      <c r="N711" s="93"/>
      <c r="O711" s="65"/>
      <c r="P711" s="55"/>
      <c r="Q711" s="56"/>
      <c r="R711" s="66"/>
      <c r="S711" s="58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>
      <c r="A712" s="91"/>
      <c r="B712" s="53"/>
      <c r="C712" s="54"/>
      <c r="D712" s="55"/>
      <c r="E712" s="56"/>
      <c r="F712" s="57"/>
      <c r="G712" s="58"/>
      <c r="H712" s="52"/>
      <c r="I712" s="59"/>
      <c r="J712" s="60"/>
      <c r="K712" s="61"/>
      <c r="L712" s="92"/>
      <c r="M712" s="63"/>
      <c r="N712" s="93"/>
      <c r="O712" s="65"/>
      <c r="P712" s="55"/>
      <c r="Q712" s="56"/>
      <c r="R712" s="66"/>
      <c r="S712" s="58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>
      <c r="A713" s="91"/>
      <c r="B713" s="53"/>
      <c r="C713" s="54"/>
      <c r="D713" s="55"/>
      <c r="E713" s="56"/>
      <c r="F713" s="57"/>
      <c r="G713" s="58"/>
      <c r="H713" s="52"/>
      <c r="I713" s="59"/>
      <c r="J713" s="60"/>
      <c r="K713" s="61"/>
      <c r="L713" s="92"/>
      <c r="M713" s="63"/>
      <c r="N713" s="93"/>
      <c r="O713" s="65"/>
      <c r="P713" s="55"/>
      <c r="Q713" s="56"/>
      <c r="R713" s="66"/>
      <c r="S713" s="58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>
      <c r="A714" s="91"/>
      <c r="B714" s="53"/>
      <c r="C714" s="54"/>
      <c r="D714" s="55"/>
      <c r="E714" s="56"/>
      <c r="F714" s="57"/>
      <c r="G714" s="58"/>
      <c r="H714" s="52"/>
      <c r="I714" s="59"/>
      <c r="J714" s="60"/>
      <c r="K714" s="61"/>
      <c r="L714" s="92"/>
      <c r="M714" s="63"/>
      <c r="N714" s="93"/>
      <c r="O714" s="65"/>
      <c r="P714" s="55"/>
      <c r="Q714" s="56"/>
      <c r="R714" s="66"/>
      <c r="S714" s="58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>
      <c r="A715" s="91"/>
      <c r="B715" s="53"/>
      <c r="C715" s="54"/>
      <c r="D715" s="55"/>
      <c r="E715" s="56"/>
      <c r="F715" s="57"/>
      <c r="G715" s="58"/>
      <c r="H715" s="52"/>
      <c r="I715" s="59"/>
      <c r="J715" s="60"/>
      <c r="K715" s="61"/>
      <c r="L715" s="92"/>
      <c r="M715" s="63"/>
      <c r="N715" s="93"/>
      <c r="O715" s="65"/>
      <c r="P715" s="55"/>
      <c r="Q715" s="56"/>
      <c r="R715" s="66"/>
      <c r="S715" s="58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>
      <c r="A716" s="91"/>
      <c r="B716" s="53"/>
      <c r="C716" s="54"/>
      <c r="D716" s="55"/>
      <c r="E716" s="56"/>
      <c r="F716" s="57"/>
      <c r="G716" s="58"/>
      <c r="H716" s="52"/>
      <c r="I716" s="59"/>
      <c r="J716" s="60"/>
      <c r="K716" s="61"/>
      <c r="L716" s="92"/>
      <c r="M716" s="63"/>
      <c r="N716" s="93"/>
      <c r="O716" s="65"/>
      <c r="P716" s="55"/>
      <c r="Q716" s="56"/>
      <c r="R716" s="66"/>
      <c r="S716" s="58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>
      <c r="A717" s="91"/>
      <c r="B717" s="53"/>
      <c r="C717" s="54"/>
      <c r="D717" s="55"/>
      <c r="E717" s="56"/>
      <c r="F717" s="57"/>
      <c r="G717" s="58"/>
      <c r="H717" s="52"/>
      <c r="I717" s="59"/>
      <c r="J717" s="60"/>
      <c r="K717" s="61"/>
      <c r="L717" s="92"/>
      <c r="M717" s="63"/>
      <c r="N717" s="93"/>
      <c r="O717" s="65"/>
      <c r="P717" s="55"/>
      <c r="Q717" s="56"/>
      <c r="R717" s="66"/>
      <c r="S717" s="58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>
      <c r="A718" s="91"/>
      <c r="B718" s="53"/>
      <c r="C718" s="54"/>
      <c r="D718" s="55"/>
      <c r="E718" s="56"/>
      <c r="F718" s="57"/>
      <c r="G718" s="58"/>
      <c r="H718" s="52"/>
      <c r="I718" s="59"/>
      <c r="J718" s="60"/>
      <c r="K718" s="61"/>
      <c r="L718" s="92"/>
      <c r="M718" s="63"/>
      <c r="N718" s="93"/>
      <c r="O718" s="65"/>
      <c r="P718" s="55"/>
      <c r="Q718" s="56"/>
      <c r="R718" s="66"/>
      <c r="S718" s="58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>
      <c r="A719" s="91"/>
      <c r="B719" s="53"/>
      <c r="C719" s="54"/>
      <c r="D719" s="55"/>
      <c r="E719" s="56"/>
      <c r="F719" s="57"/>
      <c r="G719" s="58"/>
      <c r="H719" s="52"/>
      <c r="I719" s="59"/>
      <c r="J719" s="60"/>
      <c r="K719" s="61"/>
      <c r="L719" s="92"/>
      <c r="M719" s="63"/>
      <c r="N719" s="93"/>
      <c r="O719" s="65"/>
      <c r="P719" s="55"/>
      <c r="Q719" s="56"/>
      <c r="R719" s="66"/>
      <c r="S719" s="58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>
      <c r="A720" s="91"/>
      <c r="B720" s="53"/>
      <c r="C720" s="54"/>
      <c r="D720" s="55"/>
      <c r="E720" s="56"/>
      <c r="F720" s="57"/>
      <c r="G720" s="58"/>
      <c r="H720" s="52"/>
      <c r="I720" s="59"/>
      <c r="J720" s="60"/>
      <c r="K720" s="61"/>
      <c r="L720" s="92"/>
      <c r="M720" s="63"/>
      <c r="N720" s="93"/>
      <c r="O720" s="65"/>
      <c r="P720" s="55"/>
      <c r="Q720" s="56"/>
      <c r="R720" s="66"/>
      <c r="S720" s="58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>
      <c r="A721" s="91"/>
      <c r="B721" s="53"/>
      <c r="C721" s="54"/>
      <c r="D721" s="55"/>
      <c r="E721" s="56"/>
      <c r="F721" s="57"/>
      <c r="G721" s="58"/>
      <c r="H721" s="52"/>
      <c r="I721" s="59"/>
      <c r="J721" s="60"/>
      <c r="K721" s="61"/>
      <c r="L721" s="92"/>
      <c r="M721" s="63"/>
      <c r="N721" s="93"/>
      <c r="O721" s="65"/>
      <c r="P721" s="55"/>
      <c r="Q721" s="56"/>
      <c r="R721" s="66"/>
      <c r="S721" s="58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>
      <c r="A722" s="91"/>
      <c r="B722" s="53"/>
      <c r="C722" s="54"/>
      <c r="D722" s="55"/>
      <c r="E722" s="56"/>
      <c r="F722" s="57"/>
      <c r="G722" s="58"/>
      <c r="H722" s="52"/>
      <c r="I722" s="59"/>
      <c r="J722" s="60"/>
      <c r="K722" s="61"/>
      <c r="L722" s="92"/>
      <c r="M722" s="63"/>
      <c r="N722" s="93"/>
      <c r="O722" s="65"/>
      <c r="P722" s="55"/>
      <c r="Q722" s="56"/>
      <c r="R722" s="66"/>
      <c r="S722" s="58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>
      <c r="A723" s="91"/>
      <c r="B723" s="53"/>
      <c r="C723" s="54"/>
      <c r="D723" s="55"/>
      <c r="E723" s="56"/>
      <c r="F723" s="57"/>
      <c r="G723" s="58"/>
      <c r="H723" s="52"/>
      <c r="I723" s="59"/>
      <c r="J723" s="60"/>
      <c r="K723" s="61"/>
      <c r="L723" s="92"/>
      <c r="M723" s="63"/>
      <c r="N723" s="93"/>
      <c r="O723" s="65"/>
      <c r="P723" s="55"/>
      <c r="Q723" s="56"/>
      <c r="R723" s="66"/>
      <c r="S723" s="58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>
      <c r="A724" s="91"/>
      <c r="B724" s="53"/>
      <c r="C724" s="54"/>
      <c r="D724" s="55"/>
      <c r="E724" s="56"/>
      <c r="F724" s="57"/>
      <c r="G724" s="58"/>
      <c r="H724" s="52"/>
      <c r="I724" s="59"/>
      <c r="J724" s="60"/>
      <c r="K724" s="61"/>
      <c r="L724" s="92"/>
      <c r="M724" s="63"/>
      <c r="N724" s="93"/>
      <c r="O724" s="65"/>
      <c r="P724" s="55"/>
      <c r="Q724" s="56"/>
      <c r="R724" s="66"/>
      <c r="S724" s="58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>
      <c r="A725" s="91"/>
      <c r="B725" s="53"/>
      <c r="C725" s="54"/>
      <c r="D725" s="55"/>
      <c r="E725" s="56"/>
      <c r="F725" s="57"/>
      <c r="G725" s="58"/>
      <c r="H725" s="52"/>
      <c r="I725" s="59"/>
      <c r="J725" s="60"/>
      <c r="K725" s="61"/>
      <c r="L725" s="92"/>
      <c r="M725" s="63"/>
      <c r="N725" s="93"/>
      <c r="O725" s="65"/>
      <c r="P725" s="55"/>
      <c r="Q725" s="56"/>
      <c r="R725" s="66"/>
      <c r="S725" s="58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>
      <c r="A726" s="91"/>
      <c r="B726" s="53"/>
      <c r="C726" s="54"/>
      <c r="D726" s="55"/>
      <c r="E726" s="56"/>
      <c r="F726" s="57"/>
      <c r="G726" s="58"/>
      <c r="H726" s="52"/>
      <c r="I726" s="59"/>
      <c r="J726" s="60"/>
      <c r="K726" s="61"/>
      <c r="L726" s="92"/>
      <c r="M726" s="63"/>
      <c r="N726" s="93"/>
      <c r="O726" s="65"/>
      <c r="P726" s="55"/>
      <c r="Q726" s="56"/>
      <c r="R726" s="66"/>
      <c r="S726" s="58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>
      <c r="A727" s="91"/>
      <c r="B727" s="53"/>
      <c r="C727" s="54"/>
      <c r="D727" s="55"/>
      <c r="E727" s="56"/>
      <c r="F727" s="57"/>
      <c r="G727" s="58"/>
      <c r="H727" s="52"/>
      <c r="I727" s="59"/>
      <c r="J727" s="60"/>
      <c r="K727" s="61"/>
      <c r="L727" s="92"/>
      <c r="M727" s="63"/>
      <c r="N727" s="93"/>
      <c r="O727" s="65"/>
      <c r="P727" s="55"/>
      <c r="Q727" s="56"/>
      <c r="R727" s="66"/>
      <c r="S727" s="58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>
      <c r="A728" s="91"/>
      <c r="B728" s="53"/>
      <c r="C728" s="54"/>
      <c r="D728" s="55"/>
      <c r="E728" s="56"/>
      <c r="F728" s="57"/>
      <c r="G728" s="58"/>
      <c r="H728" s="52"/>
      <c r="I728" s="59"/>
      <c r="J728" s="60"/>
      <c r="K728" s="61"/>
      <c r="L728" s="92"/>
      <c r="M728" s="63"/>
      <c r="N728" s="93"/>
      <c r="O728" s="65"/>
      <c r="P728" s="55"/>
      <c r="Q728" s="56"/>
      <c r="R728" s="66"/>
      <c r="S728" s="58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>
      <c r="A729" s="91"/>
      <c r="B729" s="53"/>
      <c r="C729" s="54"/>
      <c r="D729" s="55"/>
      <c r="E729" s="56"/>
      <c r="F729" s="57"/>
      <c r="G729" s="58"/>
      <c r="H729" s="52"/>
      <c r="I729" s="59"/>
      <c r="J729" s="60"/>
      <c r="K729" s="61"/>
      <c r="L729" s="92"/>
      <c r="M729" s="63"/>
      <c r="N729" s="93"/>
      <c r="O729" s="65"/>
      <c r="P729" s="55"/>
      <c r="Q729" s="56"/>
      <c r="R729" s="66"/>
      <c r="S729" s="58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>
      <c r="A730" s="91"/>
      <c r="B730" s="53"/>
      <c r="C730" s="54"/>
      <c r="D730" s="55"/>
      <c r="E730" s="56"/>
      <c r="F730" s="57"/>
      <c r="G730" s="58"/>
      <c r="H730" s="52"/>
      <c r="I730" s="59"/>
      <c r="J730" s="60"/>
      <c r="K730" s="61"/>
      <c r="L730" s="92"/>
      <c r="M730" s="63"/>
      <c r="N730" s="93"/>
      <c r="O730" s="65"/>
      <c r="P730" s="55"/>
      <c r="Q730" s="56"/>
      <c r="R730" s="66"/>
      <c r="S730" s="58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>
      <c r="A731" s="91"/>
      <c r="B731" s="53"/>
      <c r="C731" s="54"/>
      <c r="D731" s="55"/>
      <c r="E731" s="56"/>
      <c r="F731" s="57"/>
      <c r="G731" s="58"/>
      <c r="H731" s="52"/>
      <c r="I731" s="59"/>
      <c r="J731" s="60"/>
      <c r="K731" s="61"/>
      <c r="L731" s="92"/>
      <c r="M731" s="63"/>
      <c r="N731" s="93"/>
      <c r="O731" s="65"/>
      <c r="P731" s="55"/>
      <c r="Q731" s="56"/>
      <c r="R731" s="66"/>
      <c r="S731" s="58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>
      <c r="A732" s="91"/>
      <c r="B732" s="53"/>
      <c r="C732" s="54"/>
      <c r="D732" s="55"/>
      <c r="E732" s="56"/>
      <c r="F732" s="57"/>
      <c r="G732" s="58"/>
      <c r="H732" s="52"/>
      <c r="I732" s="59"/>
      <c r="J732" s="60"/>
      <c r="K732" s="61"/>
      <c r="L732" s="92"/>
      <c r="M732" s="63"/>
      <c r="N732" s="93"/>
      <c r="O732" s="65"/>
      <c r="P732" s="55"/>
      <c r="Q732" s="56"/>
      <c r="R732" s="66"/>
      <c r="S732" s="58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>
      <c r="A733" s="91"/>
      <c r="B733" s="53"/>
      <c r="C733" s="54"/>
      <c r="D733" s="55"/>
      <c r="E733" s="56"/>
      <c r="F733" s="57"/>
      <c r="G733" s="58"/>
      <c r="H733" s="52"/>
      <c r="I733" s="59"/>
      <c r="J733" s="60"/>
      <c r="K733" s="61"/>
      <c r="L733" s="92"/>
      <c r="M733" s="63"/>
      <c r="N733" s="93"/>
      <c r="O733" s="65"/>
      <c r="P733" s="55"/>
      <c r="Q733" s="56"/>
      <c r="R733" s="66"/>
      <c r="S733" s="58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>
      <c r="A734" s="91"/>
      <c r="B734" s="53"/>
      <c r="C734" s="54"/>
      <c r="D734" s="55"/>
      <c r="E734" s="56"/>
      <c r="F734" s="57"/>
      <c r="G734" s="58"/>
      <c r="H734" s="52"/>
      <c r="I734" s="59"/>
      <c r="J734" s="60"/>
      <c r="K734" s="61"/>
      <c r="L734" s="92"/>
      <c r="M734" s="63"/>
      <c r="N734" s="93"/>
      <c r="O734" s="65"/>
      <c r="P734" s="55"/>
      <c r="Q734" s="56"/>
      <c r="R734" s="66"/>
      <c r="S734" s="58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>
      <c r="A735" s="91"/>
      <c r="B735" s="53"/>
      <c r="C735" s="54"/>
      <c r="D735" s="55"/>
      <c r="E735" s="56"/>
      <c r="F735" s="57"/>
      <c r="G735" s="58"/>
      <c r="H735" s="52"/>
      <c r="I735" s="59"/>
      <c r="J735" s="60"/>
      <c r="K735" s="61"/>
      <c r="L735" s="92"/>
      <c r="M735" s="63"/>
      <c r="N735" s="93"/>
      <c r="O735" s="65"/>
      <c r="P735" s="55"/>
      <c r="Q735" s="56"/>
      <c r="R735" s="66"/>
      <c r="S735" s="58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>
      <c r="A736" s="91"/>
      <c r="B736" s="53"/>
      <c r="C736" s="54"/>
      <c r="D736" s="55"/>
      <c r="E736" s="56"/>
      <c r="F736" s="57"/>
      <c r="G736" s="58"/>
      <c r="H736" s="52"/>
      <c r="I736" s="59"/>
      <c r="J736" s="60"/>
      <c r="K736" s="61"/>
      <c r="L736" s="92"/>
      <c r="M736" s="63"/>
      <c r="N736" s="93"/>
      <c r="O736" s="65"/>
      <c r="P736" s="55"/>
      <c r="Q736" s="56"/>
      <c r="R736" s="66"/>
      <c r="S736" s="58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>
      <c r="A737" s="91"/>
      <c r="B737" s="53"/>
      <c r="C737" s="54"/>
      <c r="D737" s="55"/>
      <c r="E737" s="56"/>
      <c r="F737" s="57"/>
      <c r="G737" s="58"/>
      <c r="H737" s="52"/>
      <c r="I737" s="59"/>
      <c r="J737" s="60"/>
      <c r="K737" s="61"/>
      <c r="L737" s="92"/>
      <c r="M737" s="63"/>
      <c r="N737" s="93"/>
      <c r="O737" s="65"/>
      <c r="P737" s="55"/>
      <c r="Q737" s="56"/>
      <c r="R737" s="66"/>
      <c r="S737" s="58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>
      <c r="A738" s="91"/>
      <c r="B738" s="53"/>
      <c r="C738" s="54"/>
      <c r="D738" s="55"/>
      <c r="E738" s="56"/>
      <c r="F738" s="57"/>
      <c r="G738" s="58"/>
      <c r="H738" s="52"/>
      <c r="I738" s="59"/>
      <c r="J738" s="60"/>
      <c r="K738" s="61"/>
      <c r="L738" s="92"/>
      <c r="M738" s="63"/>
      <c r="N738" s="93"/>
      <c r="O738" s="65"/>
      <c r="P738" s="55"/>
      <c r="Q738" s="56"/>
      <c r="R738" s="66"/>
      <c r="S738" s="58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>
      <c r="A739" s="91"/>
      <c r="B739" s="53"/>
      <c r="C739" s="54"/>
      <c r="D739" s="55"/>
      <c r="E739" s="56"/>
      <c r="F739" s="57"/>
      <c r="G739" s="58"/>
      <c r="H739" s="52"/>
      <c r="I739" s="59"/>
      <c r="J739" s="60"/>
      <c r="K739" s="61"/>
      <c r="L739" s="92"/>
      <c r="M739" s="63"/>
      <c r="N739" s="93"/>
      <c r="O739" s="65"/>
      <c r="P739" s="55"/>
      <c r="Q739" s="56"/>
      <c r="R739" s="66"/>
      <c r="S739" s="58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>
      <c r="A740" s="91"/>
      <c r="B740" s="53"/>
      <c r="C740" s="54"/>
      <c r="D740" s="55"/>
      <c r="E740" s="56"/>
      <c r="F740" s="57"/>
      <c r="G740" s="58"/>
      <c r="H740" s="52"/>
      <c r="I740" s="59"/>
      <c r="J740" s="60"/>
      <c r="K740" s="61"/>
      <c r="L740" s="92"/>
      <c r="M740" s="63"/>
      <c r="N740" s="93"/>
      <c r="O740" s="65"/>
      <c r="P740" s="55"/>
      <c r="Q740" s="56"/>
      <c r="R740" s="66"/>
      <c r="S740" s="58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>
      <c r="A741" s="91"/>
      <c r="B741" s="53"/>
      <c r="C741" s="54"/>
      <c r="D741" s="55"/>
      <c r="E741" s="56"/>
      <c r="F741" s="57"/>
      <c r="G741" s="58"/>
      <c r="H741" s="52"/>
      <c r="I741" s="59"/>
      <c r="J741" s="60"/>
      <c r="K741" s="61"/>
      <c r="L741" s="92"/>
      <c r="M741" s="63"/>
      <c r="N741" s="93"/>
      <c r="O741" s="65"/>
      <c r="P741" s="55"/>
      <c r="Q741" s="56"/>
      <c r="R741" s="66"/>
      <c r="S741" s="58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>
      <c r="A742" s="91"/>
      <c r="B742" s="53"/>
      <c r="C742" s="54"/>
      <c r="D742" s="55"/>
      <c r="E742" s="56"/>
      <c r="F742" s="57"/>
      <c r="G742" s="58"/>
      <c r="H742" s="52"/>
      <c r="I742" s="59"/>
      <c r="J742" s="60"/>
      <c r="K742" s="61"/>
      <c r="L742" s="92"/>
      <c r="M742" s="63"/>
      <c r="N742" s="93"/>
      <c r="O742" s="65"/>
      <c r="P742" s="55"/>
      <c r="Q742" s="56"/>
      <c r="R742" s="66"/>
      <c r="S742" s="58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>
      <c r="A743" s="91"/>
      <c r="B743" s="53"/>
      <c r="C743" s="54"/>
      <c r="D743" s="55"/>
      <c r="E743" s="56"/>
      <c r="F743" s="57"/>
      <c r="G743" s="58"/>
      <c r="H743" s="52"/>
      <c r="I743" s="59"/>
      <c r="J743" s="60"/>
      <c r="K743" s="61"/>
      <c r="L743" s="92"/>
      <c r="M743" s="63"/>
      <c r="N743" s="93"/>
      <c r="O743" s="65"/>
      <c r="P743" s="55"/>
      <c r="Q743" s="56"/>
      <c r="R743" s="66"/>
      <c r="S743" s="58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>
      <c r="A744" s="91"/>
      <c r="B744" s="53"/>
      <c r="C744" s="54"/>
      <c r="D744" s="55"/>
      <c r="E744" s="56"/>
      <c r="F744" s="57"/>
      <c r="G744" s="58"/>
      <c r="H744" s="52"/>
      <c r="I744" s="59"/>
      <c r="J744" s="60"/>
      <c r="K744" s="61"/>
      <c r="L744" s="92"/>
      <c r="M744" s="63"/>
      <c r="N744" s="93"/>
      <c r="O744" s="65"/>
      <c r="P744" s="55"/>
      <c r="Q744" s="56"/>
      <c r="R744" s="66"/>
      <c r="S744" s="58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>
      <c r="A745" s="91"/>
      <c r="B745" s="53"/>
      <c r="C745" s="54"/>
      <c r="D745" s="55"/>
      <c r="E745" s="56"/>
      <c r="F745" s="57"/>
      <c r="G745" s="58"/>
      <c r="H745" s="52"/>
      <c r="I745" s="59"/>
      <c r="J745" s="60"/>
      <c r="K745" s="61"/>
      <c r="L745" s="92"/>
      <c r="M745" s="63"/>
      <c r="N745" s="93"/>
      <c r="O745" s="65"/>
      <c r="P745" s="55"/>
      <c r="Q745" s="56"/>
      <c r="R745" s="66"/>
      <c r="S745" s="58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>
      <c r="A746" s="91"/>
      <c r="B746" s="53"/>
      <c r="C746" s="54"/>
      <c r="D746" s="55"/>
      <c r="E746" s="56"/>
      <c r="F746" s="57"/>
      <c r="G746" s="58"/>
      <c r="H746" s="52"/>
      <c r="I746" s="59"/>
      <c r="J746" s="60"/>
      <c r="K746" s="61"/>
      <c r="L746" s="92"/>
      <c r="M746" s="63"/>
      <c r="N746" s="93"/>
      <c r="O746" s="65"/>
      <c r="P746" s="55"/>
      <c r="Q746" s="56"/>
      <c r="R746" s="66"/>
      <c r="S746" s="58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>
      <c r="A747" s="91"/>
      <c r="B747" s="53"/>
      <c r="C747" s="54"/>
      <c r="D747" s="55"/>
      <c r="E747" s="56"/>
      <c r="F747" s="57"/>
      <c r="G747" s="58"/>
      <c r="H747" s="52"/>
      <c r="I747" s="59"/>
      <c r="J747" s="60"/>
      <c r="K747" s="61"/>
      <c r="L747" s="92"/>
      <c r="M747" s="63"/>
      <c r="N747" s="93"/>
      <c r="O747" s="65"/>
      <c r="P747" s="55"/>
      <c r="Q747" s="56"/>
      <c r="R747" s="66"/>
      <c r="S747" s="58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>
      <c r="A748" s="91"/>
      <c r="B748" s="53"/>
      <c r="C748" s="54"/>
      <c r="D748" s="55"/>
      <c r="E748" s="56"/>
      <c r="F748" s="57"/>
      <c r="G748" s="58"/>
      <c r="H748" s="52"/>
      <c r="I748" s="59"/>
      <c r="J748" s="60"/>
      <c r="K748" s="61"/>
      <c r="L748" s="92"/>
      <c r="M748" s="63"/>
      <c r="N748" s="93"/>
      <c r="O748" s="65"/>
      <c r="P748" s="55"/>
      <c r="Q748" s="56"/>
      <c r="R748" s="66"/>
      <c r="S748" s="58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>
      <c r="A749" s="91"/>
      <c r="B749" s="53"/>
      <c r="C749" s="54"/>
      <c r="D749" s="55"/>
      <c r="E749" s="56"/>
      <c r="F749" s="57"/>
      <c r="G749" s="58"/>
      <c r="H749" s="52"/>
      <c r="I749" s="59"/>
      <c r="J749" s="60"/>
      <c r="K749" s="61"/>
      <c r="L749" s="92"/>
      <c r="M749" s="63"/>
      <c r="N749" s="93"/>
      <c r="O749" s="65"/>
      <c r="P749" s="55"/>
      <c r="Q749" s="56"/>
      <c r="R749" s="66"/>
      <c r="S749" s="58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>
      <c r="A750" s="91"/>
      <c r="B750" s="53"/>
      <c r="C750" s="54"/>
      <c r="D750" s="55"/>
      <c r="E750" s="56"/>
      <c r="F750" s="57"/>
      <c r="G750" s="58"/>
      <c r="H750" s="52"/>
      <c r="I750" s="59"/>
      <c r="J750" s="60"/>
      <c r="K750" s="61"/>
      <c r="L750" s="92"/>
      <c r="M750" s="63"/>
      <c r="N750" s="93"/>
      <c r="O750" s="65"/>
      <c r="P750" s="55"/>
      <c r="Q750" s="56"/>
      <c r="R750" s="66"/>
      <c r="S750" s="58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>
      <c r="A751" s="91"/>
      <c r="B751" s="53"/>
      <c r="C751" s="54"/>
      <c r="D751" s="55"/>
      <c r="E751" s="56"/>
      <c r="F751" s="57"/>
      <c r="G751" s="58"/>
      <c r="H751" s="52"/>
      <c r="I751" s="59"/>
      <c r="J751" s="60"/>
      <c r="K751" s="61"/>
      <c r="L751" s="92"/>
      <c r="M751" s="63"/>
      <c r="N751" s="93"/>
      <c r="O751" s="65"/>
      <c r="P751" s="55"/>
      <c r="Q751" s="56"/>
      <c r="R751" s="66"/>
      <c r="S751" s="58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>
      <c r="A752" s="91"/>
      <c r="B752" s="53"/>
      <c r="C752" s="54"/>
      <c r="D752" s="55"/>
      <c r="E752" s="56"/>
      <c r="F752" s="57"/>
      <c r="G752" s="58"/>
      <c r="H752" s="52"/>
      <c r="I752" s="59"/>
      <c r="J752" s="60"/>
      <c r="K752" s="61"/>
      <c r="L752" s="92"/>
      <c r="M752" s="63"/>
      <c r="N752" s="93"/>
      <c r="O752" s="65"/>
      <c r="P752" s="55"/>
      <c r="Q752" s="56"/>
      <c r="R752" s="66"/>
      <c r="S752" s="58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>
      <c r="A753" s="91"/>
      <c r="B753" s="53"/>
      <c r="C753" s="54"/>
      <c r="D753" s="55"/>
      <c r="E753" s="56"/>
      <c r="F753" s="57"/>
      <c r="G753" s="58"/>
      <c r="H753" s="52"/>
      <c r="I753" s="59"/>
      <c r="J753" s="60"/>
      <c r="K753" s="61"/>
      <c r="L753" s="92"/>
      <c r="M753" s="63"/>
      <c r="N753" s="93"/>
      <c r="O753" s="65"/>
      <c r="P753" s="55"/>
      <c r="Q753" s="56"/>
      <c r="R753" s="66"/>
      <c r="S753" s="58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>
      <c r="A754" s="91"/>
      <c r="B754" s="53"/>
      <c r="C754" s="54"/>
      <c r="D754" s="55"/>
      <c r="E754" s="56"/>
      <c r="F754" s="57"/>
      <c r="G754" s="58"/>
      <c r="H754" s="52"/>
      <c r="I754" s="59"/>
      <c r="J754" s="60"/>
      <c r="K754" s="61"/>
      <c r="L754" s="92"/>
      <c r="M754" s="63"/>
      <c r="N754" s="93"/>
      <c r="O754" s="65"/>
      <c r="P754" s="55"/>
      <c r="Q754" s="56"/>
      <c r="R754" s="66"/>
      <c r="S754" s="58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>
      <c r="A755" s="91"/>
      <c r="B755" s="53"/>
      <c r="C755" s="54"/>
      <c r="D755" s="55"/>
      <c r="E755" s="56"/>
      <c r="F755" s="57"/>
      <c r="G755" s="58"/>
      <c r="H755" s="52"/>
      <c r="I755" s="59"/>
      <c r="J755" s="60"/>
      <c r="K755" s="61"/>
      <c r="L755" s="92"/>
      <c r="M755" s="63"/>
      <c r="N755" s="93"/>
      <c r="O755" s="65"/>
      <c r="P755" s="55"/>
      <c r="Q755" s="56"/>
      <c r="R755" s="66"/>
      <c r="S755" s="58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>
      <c r="A756" s="91"/>
      <c r="B756" s="53"/>
      <c r="C756" s="54"/>
      <c r="D756" s="55"/>
      <c r="E756" s="56"/>
      <c r="F756" s="57"/>
      <c r="G756" s="58"/>
      <c r="H756" s="52"/>
      <c r="I756" s="59"/>
      <c r="J756" s="60"/>
      <c r="K756" s="61"/>
      <c r="L756" s="92"/>
      <c r="M756" s="63"/>
      <c r="N756" s="93"/>
      <c r="O756" s="65"/>
      <c r="P756" s="55"/>
      <c r="Q756" s="56"/>
      <c r="R756" s="66"/>
      <c r="S756" s="58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>
      <c r="A757" s="91"/>
      <c r="B757" s="53"/>
      <c r="C757" s="54"/>
      <c r="D757" s="55"/>
      <c r="E757" s="56"/>
      <c r="F757" s="57"/>
      <c r="G757" s="58"/>
      <c r="H757" s="52"/>
      <c r="I757" s="59"/>
      <c r="J757" s="60"/>
      <c r="K757" s="61"/>
      <c r="L757" s="92"/>
      <c r="M757" s="63"/>
      <c r="N757" s="93"/>
      <c r="O757" s="65"/>
      <c r="P757" s="55"/>
      <c r="Q757" s="56"/>
      <c r="R757" s="66"/>
      <c r="S757" s="58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>
      <c r="A758" s="91"/>
      <c r="B758" s="53"/>
      <c r="C758" s="54"/>
      <c r="D758" s="55"/>
      <c r="E758" s="56"/>
      <c r="F758" s="57"/>
      <c r="G758" s="58"/>
      <c r="H758" s="52"/>
      <c r="I758" s="59"/>
      <c r="J758" s="60"/>
      <c r="K758" s="61"/>
      <c r="L758" s="92"/>
      <c r="M758" s="63"/>
      <c r="N758" s="93"/>
      <c r="O758" s="65"/>
      <c r="P758" s="55"/>
      <c r="Q758" s="56"/>
      <c r="R758" s="66"/>
      <c r="S758" s="58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>
      <c r="A759" s="91"/>
      <c r="B759" s="53"/>
      <c r="C759" s="54"/>
      <c r="D759" s="55"/>
      <c r="E759" s="56"/>
      <c r="F759" s="57"/>
      <c r="G759" s="58"/>
      <c r="H759" s="52"/>
      <c r="I759" s="59"/>
      <c r="J759" s="60"/>
      <c r="K759" s="61"/>
      <c r="L759" s="92"/>
      <c r="M759" s="63"/>
      <c r="N759" s="93"/>
      <c r="O759" s="65"/>
      <c r="P759" s="55"/>
      <c r="Q759" s="56"/>
      <c r="R759" s="66"/>
      <c r="S759" s="58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>
      <c r="A760" s="91"/>
      <c r="B760" s="53"/>
      <c r="C760" s="54"/>
      <c r="D760" s="55"/>
      <c r="E760" s="56"/>
      <c r="F760" s="57"/>
      <c r="G760" s="58"/>
      <c r="H760" s="52"/>
      <c r="I760" s="59"/>
      <c r="J760" s="60"/>
      <c r="K760" s="61"/>
      <c r="L760" s="92"/>
      <c r="M760" s="63"/>
      <c r="N760" s="93"/>
      <c r="O760" s="65"/>
      <c r="P760" s="55"/>
      <c r="Q760" s="56"/>
      <c r="R760" s="66"/>
      <c r="S760" s="58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>
      <c r="A761" s="91"/>
      <c r="B761" s="53"/>
      <c r="C761" s="54"/>
      <c r="D761" s="55"/>
      <c r="E761" s="56"/>
      <c r="F761" s="57"/>
      <c r="G761" s="58"/>
      <c r="H761" s="52"/>
      <c r="I761" s="59"/>
      <c r="J761" s="60"/>
      <c r="K761" s="61"/>
      <c r="L761" s="92"/>
      <c r="M761" s="63"/>
      <c r="N761" s="93"/>
      <c r="O761" s="65"/>
      <c r="P761" s="55"/>
      <c r="Q761" s="56"/>
      <c r="R761" s="66"/>
      <c r="S761" s="58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>
      <c r="A762" s="91"/>
      <c r="B762" s="53"/>
      <c r="C762" s="54"/>
      <c r="D762" s="55"/>
      <c r="E762" s="56"/>
      <c r="F762" s="57"/>
      <c r="G762" s="58"/>
      <c r="H762" s="52"/>
      <c r="I762" s="59"/>
      <c r="J762" s="60"/>
      <c r="K762" s="61"/>
      <c r="L762" s="92"/>
      <c r="M762" s="63"/>
      <c r="N762" s="93"/>
      <c r="O762" s="65"/>
      <c r="P762" s="55"/>
      <c r="Q762" s="56"/>
      <c r="R762" s="66"/>
      <c r="S762" s="58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>
      <c r="A763" s="91"/>
      <c r="B763" s="53"/>
      <c r="C763" s="54"/>
      <c r="D763" s="55"/>
      <c r="E763" s="56"/>
      <c r="F763" s="57"/>
      <c r="G763" s="58"/>
      <c r="H763" s="52"/>
      <c r="I763" s="59"/>
      <c r="J763" s="60"/>
      <c r="K763" s="61"/>
      <c r="L763" s="92"/>
      <c r="M763" s="63"/>
      <c r="N763" s="93"/>
      <c r="O763" s="65"/>
      <c r="P763" s="55"/>
      <c r="Q763" s="56"/>
      <c r="R763" s="66"/>
      <c r="S763" s="58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>
      <c r="A764" s="91"/>
      <c r="B764" s="53"/>
      <c r="C764" s="54"/>
      <c r="D764" s="55"/>
      <c r="E764" s="56"/>
      <c r="F764" s="57"/>
      <c r="G764" s="58"/>
      <c r="H764" s="52"/>
      <c r="I764" s="59"/>
      <c r="J764" s="60"/>
      <c r="K764" s="61"/>
      <c r="L764" s="92"/>
      <c r="M764" s="63"/>
      <c r="N764" s="93"/>
      <c r="O764" s="65"/>
      <c r="P764" s="55"/>
      <c r="Q764" s="56"/>
      <c r="R764" s="66"/>
      <c r="S764" s="58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>
      <c r="A765" s="91"/>
      <c r="B765" s="53"/>
      <c r="C765" s="54"/>
      <c r="D765" s="55"/>
      <c r="E765" s="56"/>
      <c r="F765" s="57"/>
      <c r="G765" s="58"/>
      <c r="H765" s="52"/>
      <c r="I765" s="59"/>
      <c r="J765" s="60"/>
      <c r="K765" s="61"/>
      <c r="L765" s="92"/>
      <c r="M765" s="63"/>
      <c r="N765" s="93"/>
      <c r="O765" s="65"/>
      <c r="P765" s="55"/>
      <c r="Q765" s="56"/>
      <c r="R765" s="66"/>
      <c r="S765" s="58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>
      <c r="A766" s="91"/>
      <c r="B766" s="53"/>
      <c r="C766" s="54"/>
      <c r="D766" s="55"/>
      <c r="E766" s="56"/>
      <c r="F766" s="57"/>
      <c r="G766" s="58"/>
      <c r="H766" s="52"/>
      <c r="I766" s="59"/>
      <c r="J766" s="60"/>
      <c r="K766" s="61"/>
      <c r="L766" s="92"/>
      <c r="M766" s="63"/>
      <c r="N766" s="93"/>
      <c r="O766" s="65"/>
      <c r="P766" s="55"/>
      <c r="Q766" s="56"/>
      <c r="R766" s="66"/>
      <c r="S766" s="58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>
      <c r="A767" s="91"/>
      <c r="B767" s="53"/>
      <c r="C767" s="54"/>
      <c r="D767" s="55"/>
      <c r="E767" s="56"/>
      <c r="F767" s="57"/>
      <c r="G767" s="58"/>
      <c r="H767" s="52"/>
      <c r="I767" s="59"/>
      <c r="J767" s="60"/>
      <c r="K767" s="61"/>
      <c r="L767" s="92"/>
      <c r="M767" s="63"/>
      <c r="N767" s="93"/>
      <c r="O767" s="65"/>
      <c r="P767" s="55"/>
      <c r="Q767" s="56"/>
      <c r="R767" s="66"/>
      <c r="S767" s="58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>
      <c r="A768" s="91"/>
      <c r="B768" s="53"/>
      <c r="C768" s="54"/>
      <c r="D768" s="55"/>
      <c r="E768" s="56"/>
      <c r="F768" s="57"/>
      <c r="G768" s="58"/>
      <c r="H768" s="52"/>
      <c r="I768" s="59"/>
      <c r="J768" s="60"/>
      <c r="K768" s="61"/>
      <c r="L768" s="92"/>
      <c r="M768" s="63"/>
      <c r="N768" s="93"/>
      <c r="O768" s="65"/>
      <c r="P768" s="55"/>
      <c r="Q768" s="56"/>
      <c r="R768" s="66"/>
      <c r="S768" s="58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>
      <c r="A769" s="91"/>
      <c r="B769" s="53"/>
      <c r="C769" s="54"/>
      <c r="D769" s="55"/>
      <c r="E769" s="56"/>
      <c r="F769" s="57"/>
      <c r="G769" s="58"/>
      <c r="H769" s="52"/>
      <c r="I769" s="59"/>
      <c r="J769" s="60"/>
      <c r="K769" s="61"/>
      <c r="L769" s="92"/>
      <c r="M769" s="63"/>
      <c r="N769" s="93"/>
      <c r="O769" s="65"/>
      <c r="P769" s="55"/>
      <c r="Q769" s="56"/>
      <c r="R769" s="66"/>
      <c r="S769" s="58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>
      <c r="A770" s="91"/>
      <c r="B770" s="53"/>
      <c r="C770" s="54"/>
      <c r="D770" s="55"/>
      <c r="E770" s="56"/>
      <c r="F770" s="57"/>
      <c r="G770" s="58"/>
      <c r="H770" s="52"/>
      <c r="I770" s="59"/>
      <c r="J770" s="60"/>
      <c r="K770" s="61"/>
      <c r="L770" s="92"/>
      <c r="M770" s="63"/>
      <c r="N770" s="93"/>
      <c r="O770" s="65"/>
      <c r="P770" s="55"/>
      <c r="Q770" s="56"/>
      <c r="R770" s="66"/>
      <c r="S770" s="58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>
      <c r="A771" s="91"/>
      <c r="B771" s="53"/>
      <c r="C771" s="54"/>
      <c r="D771" s="55"/>
      <c r="E771" s="56"/>
      <c r="F771" s="57"/>
      <c r="G771" s="58"/>
      <c r="H771" s="52"/>
      <c r="I771" s="59"/>
      <c r="J771" s="60"/>
      <c r="K771" s="61"/>
      <c r="L771" s="92"/>
      <c r="M771" s="63"/>
      <c r="N771" s="93"/>
      <c r="O771" s="65"/>
      <c r="P771" s="55"/>
      <c r="Q771" s="56"/>
      <c r="R771" s="66"/>
      <c r="S771" s="58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>
      <c r="A772" s="91"/>
      <c r="B772" s="53"/>
      <c r="C772" s="54"/>
      <c r="D772" s="55"/>
      <c r="E772" s="56"/>
      <c r="F772" s="57"/>
      <c r="G772" s="58"/>
      <c r="H772" s="52"/>
      <c r="I772" s="59"/>
      <c r="J772" s="60"/>
      <c r="K772" s="61"/>
      <c r="L772" s="92"/>
      <c r="M772" s="63"/>
      <c r="N772" s="93"/>
      <c r="O772" s="65"/>
      <c r="P772" s="55"/>
      <c r="Q772" s="56"/>
      <c r="R772" s="66"/>
      <c r="S772" s="58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>
      <c r="A773" s="91"/>
      <c r="B773" s="53"/>
      <c r="C773" s="54"/>
      <c r="D773" s="55"/>
      <c r="E773" s="56"/>
      <c r="F773" s="57"/>
      <c r="G773" s="58"/>
      <c r="H773" s="52"/>
      <c r="I773" s="59"/>
      <c r="J773" s="60"/>
      <c r="K773" s="61"/>
      <c r="L773" s="92"/>
      <c r="M773" s="63"/>
      <c r="N773" s="93"/>
      <c r="O773" s="65"/>
      <c r="P773" s="55"/>
      <c r="Q773" s="56"/>
      <c r="R773" s="66"/>
      <c r="S773" s="58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>
      <c r="A774" s="91"/>
      <c r="B774" s="53"/>
      <c r="C774" s="54"/>
      <c r="D774" s="55"/>
      <c r="E774" s="56"/>
      <c r="F774" s="57"/>
      <c r="G774" s="58"/>
      <c r="H774" s="52"/>
      <c r="I774" s="59"/>
      <c r="J774" s="60"/>
      <c r="K774" s="61"/>
      <c r="L774" s="92"/>
      <c r="M774" s="63"/>
      <c r="N774" s="93"/>
      <c r="O774" s="65"/>
      <c r="P774" s="55"/>
      <c r="Q774" s="56"/>
      <c r="R774" s="66"/>
      <c r="S774" s="58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>
      <c r="A775" s="91"/>
      <c r="B775" s="53"/>
      <c r="C775" s="54"/>
      <c r="D775" s="55"/>
      <c r="E775" s="56"/>
      <c r="F775" s="57"/>
      <c r="G775" s="58"/>
      <c r="H775" s="52"/>
      <c r="I775" s="59"/>
      <c r="J775" s="60"/>
      <c r="K775" s="61"/>
      <c r="L775" s="92"/>
      <c r="M775" s="63"/>
      <c r="N775" s="93"/>
      <c r="O775" s="65"/>
      <c r="P775" s="55"/>
      <c r="Q775" s="56"/>
      <c r="R775" s="66"/>
      <c r="S775" s="58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>
      <c r="A776" s="91"/>
      <c r="B776" s="53"/>
      <c r="C776" s="54"/>
      <c r="D776" s="55"/>
      <c r="E776" s="56"/>
      <c r="F776" s="57"/>
      <c r="G776" s="58"/>
      <c r="H776" s="52"/>
      <c r="I776" s="59"/>
      <c r="J776" s="60"/>
      <c r="K776" s="61"/>
      <c r="L776" s="92"/>
      <c r="M776" s="63"/>
      <c r="N776" s="93"/>
      <c r="O776" s="65"/>
      <c r="P776" s="55"/>
      <c r="Q776" s="56"/>
      <c r="R776" s="66"/>
      <c r="S776" s="58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>
      <c r="A777" s="91"/>
      <c r="B777" s="53"/>
      <c r="C777" s="54"/>
      <c r="D777" s="55"/>
      <c r="E777" s="56"/>
      <c r="F777" s="57"/>
      <c r="G777" s="58"/>
      <c r="H777" s="52"/>
      <c r="I777" s="59"/>
      <c r="J777" s="60"/>
      <c r="K777" s="61"/>
      <c r="L777" s="92"/>
      <c r="M777" s="63"/>
      <c r="N777" s="93"/>
      <c r="O777" s="65"/>
      <c r="P777" s="55"/>
      <c r="Q777" s="56"/>
      <c r="R777" s="66"/>
      <c r="S777" s="58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>
      <c r="A778" s="91"/>
      <c r="B778" s="53"/>
      <c r="C778" s="54"/>
      <c r="D778" s="55"/>
      <c r="E778" s="56"/>
      <c r="F778" s="57"/>
      <c r="G778" s="58"/>
      <c r="H778" s="52"/>
      <c r="I778" s="59"/>
      <c r="J778" s="60"/>
      <c r="K778" s="61"/>
      <c r="L778" s="92"/>
      <c r="M778" s="63"/>
      <c r="N778" s="93"/>
      <c r="O778" s="65"/>
      <c r="P778" s="55"/>
      <c r="Q778" s="56"/>
      <c r="R778" s="66"/>
      <c r="S778" s="58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>
      <c r="A779" s="91"/>
      <c r="B779" s="53"/>
      <c r="C779" s="54"/>
      <c r="D779" s="55"/>
      <c r="E779" s="56"/>
      <c r="F779" s="57"/>
      <c r="G779" s="58"/>
      <c r="H779" s="52"/>
      <c r="I779" s="59"/>
      <c r="J779" s="60"/>
      <c r="K779" s="61"/>
      <c r="L779" s="92"/>
      <c r="M779" s="63"/>
      <c r="N779" s="93"/>
      <c r="O779" s="65"/>
      <c r="P779" s="55"/>
      <c r="Q779" s="56"/>
      <c r="R779" s="66"/>
      <c r="S779" s="58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>
      <c r="A780" s="91"/>
      <c r="B780" s="53"/>
      <c r="C780" s="54"/>
      <c r="D780" s="55"/>
      <c r="E780" s="56"/>
      <c r="F780" s="57"/>
      <c r="G780" s="58"/>
      <c r="H780" s="52"/>
      <c r="I780" s="59"/>
      <c r="J780" s="60"/>
      <c r="K780" s="61"/>
      <c r="L780" s="92"/>
      <c r="M780" s="63"/>
      <c r="N780" s="93"/>
      <c r="O780" s="65"/>
      <c r="P780" s="55"/>
      <c r="Q780" s="56"/>
      <c r="R780" s="66"/>
      <c r="S780" s="58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>
      <c r="A781" s="91"/>
      <c r="B781" s="53"/>
      <c r="C781" s="54"/>
      <c r="D781" s="55"/>
      <c r="E781" s="56"/>
      <c r="F781" s="57"/>
      <c r="G781" s="58"/>
      <c r="H781" s="52"/>
      <c r="I781" s="59"/>
      <c r="J781" s="60"/>
      <c r="K781" s="61"/>
      <c r="L781" s="92"/>
      <c r="M781" s="63"/>
      <c r="N781" s="93"/>
      <c r="O781" s="65"/>
      <c r="P781" s="55"/>
      <c r="Q781" s="56"/>
      <c r="R781" s="66"/>
      <c r="S781" s="58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>
      <c r="A782" s="91"/>
      <c r="B782" s="53"/>
      <c r="C782" s="54"/>
      <c r="D782" s="55"/>
      <c r="E782" s="56"/>
      <c r="F782" s="57"/>
      <c r="G782" s="58"/>
      <c r="H782" s="52"/>
      <c r="I782" s="59"/>
      <c r="J782" s="60"/>
      <c r="K782" s="61"/>
      <c r="L782" s="92"/>
      <c r="M782" s="63"/>
      <c r="N782" s="93"/>
      <c r="O782" s="65"/>
      <c r="P782" s="55"/>
      <c r="Q782" s="56"/>
      <c r="R782" s="66"/>
      <c r="S782" s="58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>
      <c r="A783" s="91"/>
      <c r="B783" s="53"/>
      <c r="C783" s="54"/>
      <c r="D783" s="55"/>
      <c r="E783" s="56"/>
      <c r="F783" s="57"/>
      <c r="G783" s="58"/>
      <c r="H783" s="52"/>
      <c r="I783" s="59"/>
      <c r="J783" s="60"/>
      <c r="K783" s="61"/>
      <c r="L783" s="92"/>
      <c r="M783" s="63"/>
      <c r="N783" s="93"/>
      <c r="O783" s="65"/>
      <c r="P783" s="55"/>
      <c r="Q783" s="56"/>
      <c r="R783" s="66"/>
      <c r="S783" s="58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>
      <c r="A784" s="91"/>
      <c r="B784" s="53"/>
      <c r="C784" s="54"/>
      <c r="D784" s="55"/>
      <c r="E784" s="56"/>
      <c r="F784" s="57"/>
      <c r="G784" s="58"/>
      <c r="H784" s="52"/>
      <c r="I784" s="59"/>
      <c r="J784" s="60"/>
      <c r="K784" s="61"/>
      <c r="L784" s="92"/>
      <c r="M784" s="63"/>
      <c r="N784" s="93"/>
      <c r="O784" s="65"/>
      <c r="P784" s="55"/>
      <c r="Q784" s="56"/>
      <c r="R784" s="66"/>
      <c r="S784" s="58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>
      <c r="A785" s="91"/>
      <c r="B785" s="53"/>
      <c r="C785" s="54"/>
      <c r="D785" s="55"/>
      <c r="E785" s="56"/>
      <c r="F785" s="57"/>
      <c r="G785" s="58"/>
      <c r="H785" s="52"/>
      <c r="I785" s="59"/>
      <c r="J785" s="60"/>
      <c r="K785" s="61"/>
      <c r="L785" s="92"/>
      <c r="M785" s="63"/>
      <c r="N785" s="93"/>
      <c r="O785" s="65"/>
      <c r="P785" s="55"/>
      <c r="Q785" s="56"/>
      <c r="R785" s="66"/>
      <c r="S785" s="58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>
      <c r="A786" s="91"/>
      <c r="B786" s="53"/>
      <c r="C786" s="54"/>
      <c r="D786" s="55"/>
      <c r="E786" s="56"/>
      <c r="F786" s="57"/>
      <c r="G786" s="58"/>
      <c r="H786" s="52"/>
      <c r="I786" s="59"/>
      <c r="J786" s="60"/>
      <c r="K786" s="61"/>
      <c r="L786" s="92"/>
      <c r="M786" s="63"/>
      <c r="N786" s="93"/>
      <c r="O786" s="65"/>
      <c r="P786" s="55"/>
      <c r="Q786" s="56"/>
      <c r="R786" s="66"/>
      <c r="S786" s="58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>
      <c r="A787" s="91"/>
      <c r="B787" s="53"/>
      <c r="C787" s="54"/>
      <c r="D787" s="55"/>
      <c r="E787" s="56"/>
      <c r="F787" s="57"/>
      <c r="G787" s="58"/>
      <c r="H787" s="52"/>
      <c r="I787" s="59"/>
      <c r="J787" s="60"/>
      <c r="K787" s="61"/>
      <c r="L787" s="92"/>
      <c r="M787" s="63"/>
      <c r="N787" s="93"/>
      <c r="O787" s="65"/>
      <c r="P787" s="55"/>
      <c r="Q787" s="56"/>
      <c r="R787" s="66"/>
      <c r="S787" s="58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>
      <c r="A788" s="91"/>
      <c r="B788" s="53"/>
      <c r="C788" s="54"/>
      <c r="D788" s="55"/>
      <c r="E788" s="56"/>
      <c r="F788" s="57"/>
      <c r="G788" s="58"/>
      <c r="H788" s="52"/>
      <c r="I788" s="59"/>
      <c r="J788" s="60"/>
      <c r="K788" s="61"/>
      <c r="L788" s="92"/>
      <c r="M788" s="63"/>
      <c r="N788" s="93"/>
      <c r="O788" s="65"/>
      <c r="P788" s="55"/>
      <c r="Q788" s="56"/>
      <c r="R788" s="66"/>
      <c r="S788" s="58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>
      <c r="A789" s="91"/>
      <c r="B789" s="53"/>
      <c r="C789" s="54"/>
      <c r="D789" s="55"/>
      <c r="E789" s="56"/>
      <c r="F789" s="57"/>
      <c r="G789" s="58"/>
      <c r="H789" s="52"/>
      <c r="I789" s="59"/>
      <c r="J789" s="60"/>
      <c r="K789" s="61"/>
      <c r="L789" s="92"/>
      <c r="M789" s="63"/>
      <c r="N789" s="93"/>
      <c r="O789" s="65"/>
      <c r="P789" s="55"/>
      <c r="Q789" s="56"/>
      <c r="R789" s="66"/>
      <c r="S789" s="58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>
      <c r="A790" s="91"/>
      <c r="B790" s="53"/>
      <c r="C790" s="54"/>
      <c r="D790" s="55"/>
      <c r="E790" s="56"/>
      <c r="F790" s="57"/>
      <c r="G790" s="58"/>
      <c r="H790" s="52"/>
      <c r="I790" s="59"/>
      <c r="J790" s="60"/>
      <c r="K790" s="61"/>
      <c r="L790" s="92"/>
      <c r="M790" s="63"/>
      <c r="N790" s="93"/>
      <c r="O790" s="65"/>
      <c r="P790" s="55"/>
      <c r="Q790" s="56"/>
      <c r="R790" s="66"/>
      <c r="S790" s="58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>
      <c r="A791" s="91"/>
      <c r="B791" s="53"/>
      <c r="C791" s="54"/>
      <c r="D791" s="55"/>
      <c r="E791" s="56"/>
      <c r="F791" s="57"/>
      <c r="G791" s="58"/>
      <c r="H791" s="52"/>
      <c r="I791" s="59"/>
      <c r="J791" s="60"/>
      <c r="K791" s="61"/>
      <c r="L791" s="92"/>
      <c r="M791" s="63"/>
      <c r="N791" s="93"/>
      <c r="O791" s="65"/>
      <c r="P791" s="55"/>
      <c r="Q791" s="56"/>
      <c r="R791" s="66"/>
      <c r="S791" s="58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>
      <c r="A792" s="91"/>
      <c r="B792" s="53"/>
      <c r="C792" s="54"/>
      <c r="D792" s="55"/>
      <c r="E792" s="56"/>
      <c r="F792" s="57"/>
      <c r="G792" s="58"/>
      <c r="H792" s="52"/>
      <c r="I792" s="59"/>
      <c r="J792" s="60"/>
      <c r="K792" s="61"/>
      <c r="L792" s="92"/>
      <c r="M792" s="63"/>
      <c r="N792" s="93"/>
      <c r="O792" s="65"/>
      <c r="P792" s="55"/>
      <c r="Q792" s="56"/>
      <c r="R792" s="66"/>
      <c r="S792" s="58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>
      <c r="A793" s="91"/>
      <c r="B793" s="53"/>
      <c r="C793" s="54"/>
      <c r="D793" s="55"/>
      <c r="E793" s="56"/>
      <c r="F793" s="57"/>
      <c r="G793" s="58"/>
      <c r="H793" s="52"/>
      <c r="I793" s="59"/>
      <c r="J793" s="60"/>
      <c r="K793" s="61"/>
      <c r="L793" s="92"/>
      <c r="M793" s="63"/>
      <c r="N793" s="93"/>
      <c r="O793" s="65"/>
      <c r="P793" s="55"/>
      <c r="Q793" s="56"/>
      <c r="R793" s="66"/>
      <c r="S793" s="58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>
      <c r="A794" s="91"/>
      <c r="B794" s="53"/>
      <c r="C794" s="54"/>
      <c r="D794" s="55"/>
      <c r="E794" s="56"/>
      <c r="F794" s="57"/>
      <c r="G794" s="58"/>
      <c r="H794" s="52"/>
      <c r="I794" s="59"/>
      <c r="J794" s="60"/>
      <c r="K794" s="61"/>
      <c r="L794" s="92"/>
      <c r="M794" s="63"/>
      <c r="N794" s="93"/>
      <c r="O794" s="65"/>
      <c r="P794" s="55"/>
      <c r="Q794" s="56"/>
      <c r="R794" s="66"/>
      <c r="S794" s="58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>
      <c r="A795" s="91"/>
      <c r="B795" s="53"/>
      <c r="C795" s="54"/>
      <c r="D795" s="55"/>
      <c r="E795" s="56"/>
      <c r="F795" s="57"/>
      <c r="G795" s="58"/>
      <c r="H795" s="52"/>
      <c r="I795" s="59"/>
      <c r="J795" s="60"/>
      <c r="K795" s="61"/>
      <c r="L795" s="92"/>
      <c r="M795" s="63"/>
      <c r="N795" s="93"/>
      <c r="O795" s="65"/>
      <c r="P795" s="55"/>
      <c r="Q795" s="56"/>
      <c r="R795" s="66"/>
      <c r="S795" s="58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>
      <c r="A796" s="91"/>
      <c r="B796" s="53"/>
      <c r="C796" s="54"/>
      <c r="D796" s="55"/>
      <c r="E796" s="56"/>
      <c r="F796" s="57"/>
      <c r="G796" s="58"/>
      <c r="H796" s="52"/>
      <c r="I796" s="59"/>
      <c r="J796" s="60"/>
      <c r="K796" s="61"/>
      <c r="L796" s="92"/>
      <c r="M796" s="63"/>
      <c r="N796" s="93"/>
      <c r="O796" s="65"/>
      <c r="P796" s="55"/>
      <c r="Q796" s="56"/>
      <c r="R796" s="66"/>
      <c r="S796" s="58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>
      <c r="A797" s="91"/>
      <c r="B797" s="53"/>
      <c r="C797" s="54"/>
      <c r="D797" s="55"/>
      <c r="E797" s="56"/>
      <c r="F797" s="57"/>
      <c r="G797" s="58"/>
      <c r="H797" s="52"/>
      <c r="I797" s="59"/>
      <c r="J797" s="60"/>
      <c r="K797" s="61"/>
      <c r="L797" s="92"/>
      <c r="M797" s="63"/>
      <c r="N797" s="93"/>
      <c r="O797" s="65"/>
      <c r="P797" s="55"/>
      <c r="Q797" s="56"/>
      <c r="R797" s="66"/>
      <c r="S797" s="58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>
      <c r="A798" s="91"/>
      <c r="B798" s="53"/>
      <c r="C798" s="54"/>
      <c r="D798" s="55"/>
      <c r="E798" s="56"/>
      <c r="F798" s="57"/>
      <c r="G798" s="58"/>
      <c r="H798" s="52"/>
      <c r="I798" s="59"/>
      <c r="J798" s="60"/>
      <c r="K798" s="61"/>
      <c r="L798" s="92"/>
      <c r="M798" s="63"/>
      <c r="N798" s="93"/>
      <c r="O798" s="65"/>
      <c r="P798" s="55"/>
      <c r="Q798" s="56"/>
      <c r="R798" s="66"/>
      <c r="S798" s="58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>
      <c r="A799" s="91"/>
      <c r="B799" s="53"/>
      <c r="C799" s="54"/>
      <c r="D799" s="55"/>
      <c r="E799" s="56"/>
      <c r="F799" s="57"/>
      <c r="G799" s="58"/>
      <c r="H799" s="52"/>
      <c r="I799" s="59"/>
      <c r="J799" s="60"/>
      <c r="K799" s="61"/>
      <c r="L799" s="92"/>
      <c r="M799" s="63"/>
      <c r="N799" s="93"/>
      <c r="O799" s="65"/>
      <c r="P799" s="55"/>
      <c r="Q799" s="56"/>
      <c r="R799" s="66"/>
      <c r="S799" s="58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>
      <c r="A800" s="91"/>
      <c r="B800" s="53"/>
      <c r="C800" s="54"/>
      <c r="D800" s="55"/>
      <c r="E800" s="56"/>
      <c r="F800" s="57"/>
      <c r="G800" s="58"/>
      <c r="H800" s="52"/>
      <c r="I800" s="59"/>
      <c r="J800" s="60"/>
      <c r="K800" s="61"/>
      <c r="L800" s="92"/>
      <c r="M800" s="63"/>
      <c r="N800" s="93"/>
      <c r="O800" s="65"/>
      <c r="P800" s="55"/>
      <c r="Q800" s="56"/>
      <c r="R800" s="66"/>
      <c r="S800" s="58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>
      <c r="A801" s="91"/>
      <c r="B801" s="53"/>
      <c r="C801" s="54"/>
      <c r="D801" s="55"/>
      <c r="E801" s="56"/>
      <c r="F801" s="57"/>
      <c r="G801" s="58"/>
      <c r="H801" s="52"/>
      <c r="I801" s="59"/>
      <c r="J801" s="60"/>
      <c r="K801" s="61"/>
      <c r="L801" s="92"/>
      <c r="M801" s="63"/>
      <c r="N801" s="93"/>
      <c r="O801" s="65"/>
      <c r="P801" s="55"/>
      <c r="Q801" s="56"/>
      <c r="R801" s="66"/>
      <c r="S801" s="58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>
      <c r="A802" s="91"/>
      <c r="B802" s="53"/>
      <c r="C802" s="54"/>
      <c r="D802" s="55"/>
      <c r="E802" s="56"/>
      <c r="F802" s="57"/>
      <c r="G802" s="58"/>
      <c r="H802" s="52"/>
      <c r="I802" s="59"/>
      <c r="J802" s="60"/>
      <c r="K802" s="61"/>
      <c r="L802" s="92"/>
      <c r="M802" s="63"/>
      <c r="N802" s="93"/>
      <c r="O802" s="65"/>
      <c r="P802" s="55"/>
      <c r="Q802" s="56"/>
      <c r="R802" s="66"/>
      <c r="S802" s="58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>
      <c r="A803" s="91"/>
      <c r="B803" s="53"/>
      <c r="C803" s="54"/>
      <c r="D803" s="55"/>
      <c r="E803" s="56"/>
      <c r="F803" s="57"/>
      <c r="G803" s="58"/>
      <c r="H803" s="52"/>
      <c r="I803" s="59"/>
      <c r="J803" s="60"/>
      <c r="K803" s="61"/>
      <c r="L803" s="92"/>
      <c r="M803" s="63"/>
      <c r="N803" s="93"/>
      <c r="O803" s="65"/>
      <c r="P803" s="55"/>
      <c r="Q803" s="56"/>
      <c r="R803" s="66"/>
      <c r="S803" s="58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>
      <c r="A804" s="91"/>
      <c r="B804" s="53"/>
      <c r="C804" s="54"/>
      <c r="D804" s="55"/>
      <c r="E804" s="56"/>
      <c r="F804" s="57"/>
      <c r="G804" s="58"/>
      <c r="H804" s="52"/>
      <c r="I804" s="59"/>
      <c r="J804" s="60"/>
      <c r="K804" s="61"/>
      <c r="L804" s="92"/>
      <c r="M804" s="63"/>
      <c r="N804" s="93"/>
      <c r="O804" s="65"/>
      <c r="P804" s="55"/>
      <c r="Q804" s="56"/>
      <c r="R804" s="66"/>
      <c r="S804" s="58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>
      <c r="A805" s="91"/>
      <c r="B805" s="53"/>
      <c r="C805" s="54"/>
      <c r="D805" s="55"/>
      <c r="E805" s="56"/>
      <c r="F805" s="57"/>
      <c r="G805" s="58"/>
      <c r="H805" s="52"/>
      <c r="I805" s="59"/>
      <c r="J805" s="60"/>
      <c r="K805" s="61"/>
      <c r="L805" s="92"/>
      <c r="M805" s="63"/>
      <c r="N805" s="93"/>
      <c r="O805" s="65"/>
      <c r="P805" s="55"/>
      <c r="Q805" s="56"/>
      <c r="R805" s="66"/>
      <c r="S805" s="58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>
      <c r="A806" s="91"/>
      <c r="B806" s="53"/>
      <c r="C806" s="54"/>
      <c r="D806" s="55"/>
      <c r="E806" s="56"/>
      <c r="F806" s="57"/>
      <c r="G806" s="58"/>
      <c r="H806" s="52"/>
      <c r="I806" s="59"/>
      <c r="J806" s="60"/>
      <c r="K806" s="61"/>
      <c r="L806" s="92"/>
      <c r="M806" s="63"/>
      <c r="N806" s="93"/>
      <c r="O806" s="65"/>
      <c r="P806" s="55"/>
      <c r="Q806" s="56"/>
      <c r="R806" s="66"/>
      <c r="S806" s="58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>
      <c r="A807" s="91"/>
      <c r="B807" s="53"/>
      <c r="C807" s="54"/>
      <c r="D807" s="55"/>
      <c r="E807" s="56"/>
      <c r="F807" s="57"/>
      <c r="G807" s="58"/>
      <c r="H807" s="52"/>
      <c r="I807" s="59"/>
      <c r="J807" s="60"/>
      <c r="K807" s="61"/>
      <c r="L807" s="92"/>
      <c r="M807" s="63"/>
      <c r="N807" s="93"/>
      <c r="O807" s="65"/>
      <c r="P807" s="55"/>
      <c r="Q807" s="56"/>
      <c r="R807" s="66"/>
      <c r="S807" s="58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>
      <c r="A808" s="91"/>
      <c r="B808" s="53"/>
      <c r="C808" s="54"/>
      <c r="D808" s="55"/>
      <c r="E808" s="56"/>
      <c r="F808" s="57"/>
      <c r="G808" s="58"/>
      <c r="H808" s="52"/>
      <c r="I808" s="59"/>
      <c r="J808" s="60"/>
      <c r="K808" s="61"/>
      <c r="L808" s="92"/>
      <c r="M808" s="63"/>
      <c r="N808" s="93"/>
      <c r="O808" s="65"/>
      <c r="P808" s="55"/>
      <c r="Q808" s="56"/>
      <c r="R808" s="66"/>
      <c r="S808" s="58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>
      <c r="A809" s="91"/>
      <c r="B809" s="53"/>
      <c r="C809" s="54"/>
      <c r="D809" s="55"/>
      <c r="E809" s="56"/>
      <c r="F809" s="57"/>
      <c r="G809" s="58"/>
      <c r="H809" s="52"/>
      <c r="I809" s="59"/>
      <c r="J809" s="60"/>
      <c r="K809" s="61"/>
      <c r="L809" s="92"/>
      <c r="M809" s="63"/>
      <c r="N809" s="93"/>
      <c r="O809" s="65"/>
      <c r="P809" s="55"/>
      <c r="Q809" s="56"/>
      <c r="R809" s="66"/>
      <c r="S809" s="58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>
      <c r="A810" s="91"/>
      <c r="B810" s="53"/>
      <c r="C810" s="54"/>
      <c r="D810" s="55"/>
      <c r="E810" s="56"/>
      <c r="F810" s="57"/>
      <c r="G810" s="58"/>
      <c r="H810" s="52"/>
      <c r="I810" s="59"/>
      <c r="J810" s="60"/>
      <c r="K810" s="61"/>
      <c r="L810" s="92"/>
      <c r="M810" s="63"/>
      <c r="N810" s="93"/>
      <c r="O810" s="65"/>
      <c r="P810" s="55"/>
      <c r="Q810" s="56"/>
      <c r="R810" s="66"/>
      <c r="S810" s="58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>
      <c r="A811" s="91"/>
      <c r="B811" s="53"/>
      <c r="C811" s="54"/>
      <c r="D811" s="55"/>
      <c r="E811" s="56"/>
      <c r="F811" s="57"/>
      <c r="G811" s="58"/>
      <c r="H811" s="52"/>
      <c r="I811" s="59"/>
      <c r="J811" s="60"/>
      <c r="K811" s="61"/>
      <c r="L811" s="92"/>
      <c r="M811" s="63"/>
      <c r="N811" s="93"/>
      <c r="O811" s="65"/>
      <c r="P811" s="55"/>
      <c r="Q811" s="56"/>
      <c r="R811" s="66"/>
      <c r="S811" s="58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>
      <c r="A812" s="91"/>
      <c r="B812" s="53"/>
      <c r="C812" s="54"/>
      <c r="D812" s="55"/>
      <c r="E812" s="56"/>
      <c r="F812" s="57"/>
      <c r="G812" s="58"/>
      <c r="H812" s="52"/>
      <c r="I812" s="59"/>
      <c r="J812" s="60"/>
      <c r="K812" s="61"/>
      <c r="L812" s="92"/>
      <c r="M812" s="63"/>
      <c r="N812" s="93"/>
      <c r="O812" s="65"/>
      <c r="P812" s="55"/>
      <c r="Q812" s="56"/>
      <c r="R812" s="66"/>
      <c r="S812" s="58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>
      <c r="A813" s="91"/>
      <c r="B813" s="53"/>
      <c r="C813" s="54"/>
      <c r="D813" s="55"/>
      <c r="E813" s="56"/>
      <c r="F813" s="57"/>
      <c r="G813" s="58"/>
      <c r="H813" s="52"/>
      <c r="I813" s="59"/>
      <c r="J813" s="60"/>
      <c r="K813" s="61"/>
      <c r="L813" s="92"/>
      <c r="M813" s="63"/>
      <c r="N813" s="93"/>
      <c r="O813" s="65"/>
      <c r="P813" s="55"/>
      <c r="Q813" s="56"/>
      <c r="R813" s="66"/>
      <c r="S813" s="58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>
      <c r="A814" s="91"/>
      <c r="B814" s="53"/>
      <c r="C814" s="54"/>
      <c r="D814" s="55"/>
      <c r="E814" s="56"/>
      <c r="F814" s="57"/>
      <c r="G814" s="58"/>
      <c r="H814" s="52"/>
      <c r="I814" s="59"/>
      <c r="J814" s="60"/>
      <c r="K814" s="61"/>
      <c r="L814" s="92"/>
      <c r="M814" s="63"/>
      <c r="N814" s="93"/>
      <c r="O814" s="65"/>
      <c r="P814" s="55"/>
      <c r="Q814" s="56"/>
      <c r="R814" s="66"/>
      <c r="S814" s="58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>
      <c r="A815" s="91"/>
      <c r="B815" s="53"/>
      <c r="C815" s="54"/>
      <c r="D815" s="55"/>
      <c r="E815" s="56"/>
      <c r="F815" s="57"/>
      <c r="G815" s="58"/>
      <c r="H815" s="52"/>
      <c r="I815" s="59"/>
      <c r="J815" s="60"/>
      <c r="K815" s="61"/>
      <c r="L815" s="92"/>
      <c r="M815" s="63"/>
      <c r="N815" s="93"/>
      <c r="O815" s="65"/>
      <c r="P815" s="55"/>
      <c r="Q815" s="56"/>
      <c r="R815" s="66"/>
      <c r="S815" s="58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>
      <c r="A816" s="91"/>
      <c r="B816" s="53"/>
      <c r="C816" s="54"/>
      <c r="D816" s="55"/>
      <c r="E816" s="56"/>
      <c r="F816" s="57"/>
      <c r="G816" s="58"/>
      <c r="H816" s="52"/>
      <c r="I816" s="59"/>
      <c r="J816" s="60"/>
      <c r="K816" s="61"/>
      <c r="L816" s="92"/>
      <c r="M816" s="63"/>
      <c r="N816" s="93"/>
      <c r="O816" s="65"/>
      <c r="P816" s="55"/>
      <c r="Q816" s="56"/>
      <c r="R816" s="66"/>
      <c r="S816" s="58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>
      <c r="A817" s="91"/>
      <c r="B817" s="53"/>
      <c r="C817" s="54"/>
      <c r="D817" s="55"/>
      <c r="E817" s="56"/>
      <c r="F817" s="57"/>
      <c r="G817" s="58"/>
      <c r="H817" s="52"/>
      <c r="I817" s="59"/>
      <c r="J817" s="60"/>
      <c r="K817" s="61"/>
      <c r="L817" s="92"/>
      <c r="M817" s="63"/>
      <c r="N817" s="93"/>
      <c r="O817" s="65"/>
      <c r="P817" s="55"/>
      <c r="Q817" s="56"/>
      <c r="R817" s="66"/>
      <c r="S817" s="58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>
      <c r="A818" s="91"/>
      <c r="B818" s="53"/>
      <c r="C818" s="54"/>
      <c r="D818" s="55"/>
      <c r="E818" s="56"/>
      <c r="F818" s="57"/>
      <c r="G818" s="58"/>
      <c r="H818" s="52"/>
      <c r="I818" s="59"/>
      <c r="J818" s="60"/>
      <c r="K818" s="61"/>
      <c r="L818" s="92"/>
      <c r="M818" s="63"/>
      <c r="N818" s="93"/>
      <c r="O818" s="65"/>
      <c r="P818" s="55"/>
      <c r="Q818" s="56"/>
      <c r="R818" s="66"/>
      <c r="S818" s="58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>
      <c r="A819" s="91"/>
      <c r="B819" s="53"/>
      <c r="C819" s="54"/>
      <c r="D819" s="55"/>
      <c r="E819" s="56"/>
      <c r="F819" s="57"/>
      <c r="G819" s="58"/>
      <c r="H819" s="52"/>
      <c r="I819" s="59"/>
      <c r="J819" s="60"/>
      <c r="K819" s="61"/>
      <c r="L819" s="92"/>
      <c r="M819" s="63"/>
      <c r="N819" s="93"/>
      <c r="O819" s="65"/>
      <c r="P819" s="55"/>
      <c r="Q819" s="56"/>
      <c r="R819" s="66"/>
      <c r="S819" s="58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>
      <c r="A820" s="91"/>
      <c r="B820" s="53"/>
      <c r="C820" s="54"/>
      <c r="D820" s="55"/>
      <c r="E820" s="56"/>
      <c r="F820" s="57"/>
      <c r="G820" s="58"/>
      <c r="H820" s="52"/>
      <c r="I820" s="59"/>
      <c r="J820" s="60"/>
      <c r="K820" s="61"/>
      <c r="L820" s="92"/>
      <c r="M820" s="63"/>
      <c r="N820" s="93"/>
      <c r="O820" s="65"/>
      <c r="P820" s="55"/>
      <c r="Q820" s="56"/>
      <c r="R820" s="66"/>
      <c r="S820" s="58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>
      <c r="A821" s="91"/>
      <c r="B821" s="53"/>
      <c r="C821" s="54"/>
      <c r="D821" s="55"/>
      <c r="E821" s="56"/>
      <c r="F821" s="57"/>
      <c r="G821" s="58"/>
      <c r="H821" s="52"/>
      <c r="I821" s="59"/>
      <c r="J821" s="60"/>
      <c r="K821" s="61"/>
      <c r="L821" s="92"/>
      <c r="M821" s="63"/>
      <c r="N821" s="93"/>
      <c r="O821" s="65"/>
      <c r="P821" s="55"/>
      <c r="Q821" s="56"/>
      <c r="R821" s="66"/>
      <c r="S821" s="58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>
      <c r="A822" s="91"/>
      <c r="B822" s="53"/>
      <c r="C822" s="54"/>
      <c r="D822" s="55"/>
      <c r="E822" s="56"/>
      <c r="F822" s="57"/>
      <c r="G822" s="58"/>
      <c r="H822" s="52"/>
      <c r="I822" s="59"/>
      <c r="J822" s="60"/>
      <c r="K822" s="61"/>
      <c r="L822" s="92"/>
      <c r="M822" s="63"/>
      <c r="N822" s="93"/>
      <c r="O822" s="65"/>
      <c r="P822" s="55"/>
      <c r="Q822" s="56"/>
      <c r="R822" s="66"/>
      <c r="S822" s="58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>
      <c r="A823" s="91"/>
      <c r="B823" s="53"/>
      <c r="C823" s="54"/>
      <c r="D823" s="55"/>
      <c r="E823" s="56"/>
      <c r="F823" s="57"/>
      <c r="G823" s="58"/>
      <c r="H823" s="52"/>
      <c r="I823" s="59"/>
      <c r="J823" s="60"/>
      <c r="K823" s="61"/>
      <c r="L823" s="92"/>
      <c r="M823" s="63"/>
      <c r="N823" s="93"/>
      <c r="O823" s="65"/>
      <c r="P823" s="55"/>
      <c r="Q823" s="56"/>
      <c r="R823" s="66"/>
      <c r="S823" s="58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>
      <c r="A824" s="91"/>
      <c r="B824" s="53"/>
      <c r="C824" s="54"/>
      <c r="D824" s="55"/>
      <c r="E824" s="56"/>
      <c r="F824" s="57"/>
      <c r="G824" s="58"/>
      <c r="H824" s="52"/>
      <c r="I824" s="59"/>
      <c r="J824" s="60"/>
      <c r="K824" s="61"/>
      <c r="L824" s="92"/>
      <c r="M824" s="63"/>
      <c r="N824" s="93"/>
      <c r="O824" s="65"/>
      <c r="P824" s="55"/>
      <c r="Q824" s="56"/>
      <c r="R824" s="66"/>
      <c r="S824" s="58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>
      <c r="A825" s="91"/>
      <c r="B825" s="53"/>
      <c r="C825" s="54"/>
      <c r="D825" s="55"/>
      <c r="E825" s="56"/>
      <c r="F825" s="57"/>
      <c r="G825" s="58"/>
      <c r="H825" s="52"/>
      <c r="I825" s="59"/>
      <c r="J825" s="60"/>
      <c r="K825" s="61"/>
      <c r="L825" s="92"/>
      <c r="M825" s="63"/>
      <c r="N825" s="93"/>
      <c r="O825" s="65"/>
      <c r="P825" s="55"/>
      <c r="Q825" s="56"/>
      <c r="R825" s="66"/>
      <c r="S825" s="58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>
      <c r="A826" s="91"/>
      <c r="B826" s="53"/>
      <c r="C826" s="54"/>
      <c r="D826" s="55"/>
      <c r="E826" s="56"/>
      <c r="F826" s="57"/>
      <c r="G826" s="58"/>
      <c r="H826" s="52"/>
      <c r="I826" s="59"/>
      <c r="J826" s="60"/>
      <c r="K826" s="61"/>
      <c r="L826" s="92"/>
      <c r="M826" s="63"/>
      <c r="N826" s="93"/>
      <c r="O826" s="65"/>
      <c r="P826" s="55"/>
      <c r="Q826" s="56"/>
      <c r="R826" s="66"/>
      <c r="S826" s="58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>
      <c r="A827" s="91"/>
      <c r="B827" s="53"/>
      <c r="C827" s="54"/>
      <c r="D827" s="55"/>
      <c r="E827" s="56"/>
      <c r="F827" s="57"/>
      <c r="G827" s="58"/>
      <c r="H827" s="52"/>
      <c r="I827" s="59"/>
      <c r="J827" s="60"/>
      <c r="K827" s="61"/>
      <c r="L827" s="92"/>
      <c r="M827" s="63"/>
      <c r="N827" s="93"/>
      <c r="O827" s="65"/>
      <c r="P827" s="55"/>
      <c r="Q827" s="56"/>
      <c r="R827" s="66"/>
      <c r="S827" s="58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>
      <c r="A828" s="91"/>
      <c r="B828" s="53"/>
      <c r="C828" s="54"/>
      <c r="D828" s="55"/>
      <c r="E828" s="56"/>
      <c r="F828" s="57"/>
      <c r="G828" s="58"/>
      <c r="H828" s="52"/>
      <c r="I828" s="59"/>
      <c r="J828" s="60"/>
      <c r="K828" s="61"/>
      <c r="L828" s="92"/>
      <c r="M828" s="63"/>
      <c r="N828" s="93"/>
      <c r="O828" s="65"/>
      <c r="P828" s="55"/>
      <c r="Q828" s="56"/>
      <c r="R828" s="66"/>
      <c r="S828" s="58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>
      <c r="A829" s="91"/>
      <c r="B829" s="53"/>
      <c r="C829" s="54"/>
      <c r="D829" s="55"/>
      <c r="E829" s="56"/>
      <c r="F829" s="57"/>
      <c r="G829" s="58"/>
      <c r="H829" s="52"/>
      <c r="I829" s="59"/>
      <c r="J829" s="60"/>
      <c r="K829" s="61"/>
      <c r="L829" s="92"/>
      <c r="M829" s="63"/>
      <c r="N829" s="93"/>
      <c r="O829" s="65"/>
      <c r="P829" s="55"/>
      <c r="Q829" s="56"/>
      <c r="R829" s="66"/>
      <c r="S829" s="58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>
      <c r="A830" s="91"/>
      <c r="B830" s="53"/>
      <c r="C830" s="54"/>
      <c r="D830" s="55"/>
      <c r="E830" s="56"/>
      <c r="F830" s="57"/>
      <c r="G830" s="58"/>
      <c r="H830" s="52"/>
      <c r="I830" s="59"/>
      <c r="J830" s="60"/>
      <c r="K830" s="61"/>
      <c r="L830" s="92"/>
      <c r="M830" s="63"/>
      <c r="N830" s="93"/>
      <c r="O830" s="65"/>
      <c r="P830" s="55"/>
      <c r="Q830" s="56"/>
      <c r="R830" s="66"/>
      <c r="S830" s="58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>
      <c r="A831" s="91"/>
      <c r="B831" s="53"/>
      <c r="C831" s="54"/>
      <c r="D831" s="55"/>
      <c r="E831" s="56"/>
      <c r="F831" s="57"/>
      <c r="G831" s="58"/>
      <c r="H831" s="52"/>
      <c r="I831" s="59"/>
      <c r="J831" s="60"/>
      <c r="K831" s="61"/>
      <c r="L831" s="92"/>
      <c r="M831" s="63"/>
      <c r="N831" s="93"/>
      <c r="O831" s="65"/>
      <c r="P831" s="55"/>
      <c r="Q831" s="56"/>
      <c r="R831" s="66"/>
      <c r="S831" s="58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>
      <c r="A832" s="91"/>
      <c r="B832" s="53"/>
      <c r="C832" s="54"/>
      <c r="D832" s="55"/>
      <c r="E832" s="56"/>
      <c r="F832" s="57"/>
      <c r="G832" s="58"/>
      <c r="H832" s="52"/>
      <c r="I832" s="59"/>
      <c r="J832" s="60"/>
      <c r="K832" s="61"/>
      <c r="L832" s="92"/>
      <c r="M832" s="63"/>
      <c r="N832" s="93"/>
      <c r="O832" s="65"/>
      <c r="P832" s="55"/>
      <c r="Q832" s="56"/>
      <c r="R832" s="66"/>
      <c r="S832" s="58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>
      <c r="A833" s="91"/>
      <c r="B833" s="53"/>
      <c r="C833" s="54"/>
      <c r="D833" s="55"/>
      <c r="E833" s="56"/>
      <c r="F833" s="57"/>
      <c r="G833" s="58"/>
      <c r="H833" s="52"/>
      <c r="I833" s="59"/>
      <c r="J833" s="60"/>
      <c r="K833" s="61"/>
      <c r="L833" s="92"/>
      <c r="M833" s="63"/>
      <c r="N833" s="93"/>
      <c r="O833" s="65"/>
      <c r="P833" s="55"/>
      <c r="Q833" s="56"/>
      <c r="R833" s="66"/>
      <c r="S833" s="58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>
      <c r="A834" s="91"/>
      <c r="B834" s="53"/>
      <c r="C834" s="54"/>
      <c r="D834" s="55"/>
      <c r="E834" s="56"/>
      <c r="F834" s="57"/>
      <c r="G834" s="58"/>
      <c r="H834" s="52"/>
      <c r="I834" s="59"/>
      <c r="J834" s="60"/>
      <c r="K834" s="61"/>
      <c r="L834" s="92"/>
      <c r="M834" s="63"/>
      <c r="N834" s="93"/>
      <c r="O834" s="65"/>
      <c r="P834" s="55"/>
      <c r="Q834" s="56"/>
      <c r="R834" s="66"/>
      <c r="S834" s="58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>
      <c r="A835" s="91"/>
      <c r="B835" s="53"/>
      <c r="C835" s="54"/>
      <c r="D835" s="55"/>
      <c r="E835" s="56"/>
      <c r="F835" s="57"/>
      <c r="G835" s="58"/>
      <c r="H835" s="52"/>
      <c r="I835" s="59"/>
      <c r="J835" s="60"/>
      <c r="K835" s="61"/>
      <c r="L835" s="92"/>
      <c r="M835" s="63"/>
      <c r="N835" s="93"/>
      <c r="O835" s="65"/>
      <c r="P835" s="55"/>
      <c r="Q835" s="56"/>
      <c r="R835" s="66"/>
      <c r="S835" s="58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>
      <c r="A836" s="91"/>
      <c r="B836" s="53"/>
      <c r="C836" s="54"/>
      <c r="D836" s="55"/>
      <c r="E836" s="56"/>
      <c r="F836" s="57"/>
      <c r="G836" s="58"/>
      <c r="H836" s="52"/>
      <c r="I836" s="59"/>
      <c r="J836" s="60"/>
      <c r="K836" s="61"/>
      <c r="L836" s="92"/>
      <c r="M836" s="63"/>
      <c r="N836" s="93"/>
      <c r="O836" s="65"/>
      <c r="P836" s="55"/>
      <c r="Q836" s="56"/>
      <c r="R836" s="66"/>
      <c r="S836" s="58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>
      <c r="A837" s="91"/>
      <c r="B837" s="53"/>
      <c r="C837" s="54"/>
      <c r="D837" s="55"/>
      <c r="E837" s="56"/>
      <c r="F837" s="57"/>
      <c r="G837" s="58"/>
      <c r="H837" s="52"/>
      <c r="I837" s="59"/>
      <c r="J837" s="60"/>
      <c r="K837" s="61"/>
      <c r="L837" s="92"/>
      <c r="M837" s="63"/>
      <c r="N837" s="93"/>
      <c r="O837" s="65"/>
      <c r="P837" s="55"/>
      <c r="Q837" s="56"/>
      <c r="R837" s="66"/>
      <c r="S837" s="58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>
      <c r="A838" s="91"/>
      <c r="B838" s="53"/>
      <c r="C838" s="54"/>
      <c r="D838" s="55"/>
      <c r="E838" s="56"/>
      <c r="F838" s="57"/>
      <c r="G838" s="58"/>
      <c r="H838" s="52"/>
      <c r="I838" s="59"/>
      <c r="J838" s="60"/>
      <c r="K838" s="61"/>
      <c r="L838" s="92"/>
      <c r="M838" s="63"/>
      <c r="N838" s="93"/>
      <c r="O838" s="65"/>
      <c r="P838" s="55"/>
      <c r="Q838" s="56"/>
      <c r="R838" s="66"/>
      <c r="S838" s="58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>
      <c r="A839" s="91"/>
      <c r="B839" s="53"/>
      <c r="C839" s="54"/>
      <c r="D839" s="55"/>
      <c r="E839" s="56"/>
      <c r="F839" s="57"/>
      <c r="G839" s="58"/>
      <c r="H839" s="52"/>
      <c r="I839" s="59"/>
      <c r="J839" s="60"/>
      <c r="K839" s="61"/>
      <c r="L839" s="92"/>
      <c r="M839" s="63"/>
      <c r="N839" s="93"/>
      <c r="O839" s="65"/>
      <c r="P839" s="55"/>
      <c r="Q839" s="56"/>
      <c r="R839" s="66"/>
      <c r="S839" s="58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>
      <c r="A840" s="91"/>
      <c r="B840" s="53"/>
      <c r="C840" s="54"/>
      <c r="D840" s="55"/>
      <c r="E840" s="56"/>
      <c r="F840" s="57"/>
      <c r="G840" s="58"/>
      <c r="H840" s="52"/>
      <c r="I840" s="59"/>
      <c r="J840" s="60"/>
      <c r="K840" s="61"/>
      <c r="L840" s="92"/>
      <c r="M840" s="63"/>
      <c r="N840" s="93"/>
      <c r="O840" s="65"/>
      <c r="P840" s="55"/>
      <c r="Q840" s="56"/>
      <c r="R840" s="66"/>
      <c r="S840" s="58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>
      <c r="A841" s="91"/>
      <c r="B841" s="53"/>
      <c r="C841" s="54"/>
      <c r="D841" s="55"/>
      <c r="E841" s="56"/>
      <c r="F841" s="57"/>
      <c r="G841" s="58"/>
      <c r="H841" s="52"/>
      <c r="I841" s="59"/>
      <c r="J841" s="60"/>
      <c r="K841" s="61"/>
      <c r="L841" s="92"/>
      <c r="M841" s="63"/>
      <c r="N841" s="93"/>
      <c r="O841" s="65"/>
      <c r="P841" s="55"/>
      <c r="Q841" s="56"/>
      <c r="R841" s="66"/>
      <c r="S841" s="58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>
      <c r="A842" s="91"/>
      <c r="B842" s="53"/>
      <c r="C842" s="54"/>
      <c r="D842" s="55"/>
      <c r="E842" s="56"/>
      <c r="F842" s="57"/>
      <c r="G842" s="58"/>
      <c r="H842" s="52"/>
      <c r="I842" s="59"/>
      <c r="J842" s="60"/>
      <c r="K842" s="61"/>
      <c r="L842" s="92"/>
      <c r="M842" s="63"/>
      <c r="N842" s="93"/>
      <c r="O842" s="65"/>
      <c r="P842" s="55"/>
      <c r="Q842" s="56"/>
      <c r="R842" s="66"/>
      <c r="S842" s="58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>
      <c r="A843" s="91"/>
      <c r="B843" s="53"/>
      <c r="C843" s="54"/>
      <c r="D843" s="55"/>
      <c r="E843" s="56"/>
      <c r="F843" s="57"/>
      <c r="G843" s="58"/>
      <c r="H843" s="52"/>
      <c r="I843" s="59"/>
      <c r="J843" s="60"/>
      <c r="K843" s="61"/>
      <c r="L843" s="92"/>
      <c r="M843" s="63"/>
      <c r="N843" s="93"/>
      <c r="O843" s="65"/>
      <c r="P843" s="55"/>
      <c r="Q843" s="56"/>
      <c r="R843" s="66"/>
      <c r="S843" s="58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>
      <c r="A844" s="91"/>
      <c r="B844" s="53"/>
      <c r="C844" s="54"/>
      <c r="D844" s="55"/>
      <c r="E844" s="56"/>
      <c r="F844" s="57"/>
      <c r="G844" s="58"/>
      <c r="H844" s="52"/>
      <c r="I844" s="59"/>
      <c r="J844" s="60"/>
      <c r="K844" s="61"/>
      <c r="L844" s="92"/>
      <c r="M844" s="63"/>
      <c r="N844" s="93"/>
      <c r="O844" s="65"/>
      <c r="P844" s="55"/>
      <c r="Q844" s="56"/>
      <c r="R844" s="66"/>
      <c r="S844" s="58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>
      <c r="A845" s="91"/>
      <c r="B845" s="53"/>
      <c r="C845" s="54"/>
      <c r="D845" s="55"/>
      <c r="E845" s="56"/>
      <c r="F845" s="57"/>
      <c r="G845" s="58"/>
      <c r="H845" s="52"/>
      <c r="I845" s="59"/>
      <c r="J845" s="60"/>
      <c r="K845" s="61"/>
      <c r="L845" s="92"/>
      <c r="M845" s="63"/>
      <c r="N845" s="93"/>
      <c r="O845" s="65"/>
      <c r="P845" s="55"/>
      <c r="Q845" s="56"/>
      <c r="R845" s="66"/>
      <c r="S845" s="58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>
      <c r="A846" s="91"/>
      <c r="B846" s="53"/>
      <c r="C846" s="54"/>
      <c r="D846" s="55"/>
      <c r="E846" s="56"/>
      <c r="F846" s="57"/>
      <c r="G846" s="58"/>
      <c r="H846" s="52"/>
      <c r="I846" s="59"/>
      <c r="J846" s="60"/>
      <c r="K846" s="61"/>
      <c r="L846" s="92"/>
      <c r="M846" s="63"/>
      <c r="N846" s="93"/>
      <c r="O846" s="65"/>
      <c r="P846" s="55"/>
      <c r="Q846" s="56"/>
      <c r="R846" s="66"/>
      <c r="S846" s="58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>
      <c r="A847" s="91"/>
      <c r="B847" s="53"/>
      <c r="C847" s="54"/>
      <c r="D847" s="55"/>
      <c r="E847" s="56"/>
      <c r="F847" s="57"/>
      <c r="G847" s="58"/>
      <c r="H847" s="52"/>
      <c r="I847" s="59"/>
      <c r="J847" s="60"/>
      <c r="K847" s="61"/>
      <c r="L847" s="92"/>
      <c r="M847" s="63"/>
      <c r="N847" s="93"/>
      <c r="O847" s="65"/>
      <c r="P847" s="55"/>
      <c r="Q847" s="56"/>
      <c r="R847" s="66"/>
      <c r="S847" s="58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>
      <c r="A848" s="91"/>
      <c r="B848" s="53"/>
      <c r="C848" s="54"/>
      <c r="D848" s="55"/>
      <c r="E848" s="56"/>
      <c r="F848" s="57"/>
      <c r="G848" s="58"/>
      <c r="H848" s="52"/>
      <c r="I848" s="59"/>
      <c r="J848" s="60"/>
      <c r="K848" s="61"/>
      <c r="L848" s="92"/>
      <c r="M848" s="63"/>
      <c r="N848" s="93"/>
      <c r="O848" s="65"/>
      <c r="P848" s="55"/>
      <c r="Q848" s="56"/>
      <c r="R848" s="66"/>
      <c r="S848" s="58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>
      <c r="A849" s="91"/>
      <c r="B849" s="53"/>
      <c r="C849" s="54"/>
      <c r="D849" s="55"/>
      <c r="E849" s="56"/>
      <c r="F849" s="57"/>
      <c r="G849" s="58"/>
      <c r="H849" s="52"/>
      <c r="I849" s="59"/>
      <c r="J849" s="60"/>
      <c r="K849" s="61"/>
      <c r="L849" s="92"/>
      <c r="M849" s="63"/>
      <c r="N849" s="93"/>
      <c r="O849" s="65"/>
      <c r="P849" s="55"/>
      <c r="Q849" s="56"/>
      <c r="R849" s="66"/>
      <c r="S849" s="58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>
      <c r="A850" s="91"/>
      <c r="B850" s="53"/>
      <c r="C850" s="54"/>
      <c r="D850" s="55"/>
      <c r="E850" s="56"/>
      <c r="F850" s="57"/>
      <c r="G850" s="58"/>
      <c r="H850" s="52"/>
      <c r="I850" s="59"/>
      <c r="J850" s="60"/>
      <c r="K850" s="61"/>
      <c r="L850" s="92"/>
      <c r="M850" s="63"/>
      <c r="N850" s="93"/>
      <c r="O850" s="65"/>
      <c r="P850" s="55"/>
      <c r="Q850" s="56"/>
      <c r="R850" s="66"/>
      <c r="S850" s="58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>
      <c r="A851" s="91"/>
      <c r="B851" s="53"/>
      <c r="C851" s="54"/>
      <c r="D851" s="55"/>
      <c r="E851" s="56"/>
      <c r="F851" s="57"/>
      <c r="G851" s="58"/>
      <c r="H851" s="52"/>
      <c r="I851" s="59"/>
      <c r="J851" s="60"/>
      <c r="K851" s="61"/>
      <c r="L851" s="92"/>
      <c r="M851" s="63"/>
      <c r="N851" s="93"/>
      <c r="O851" s="65"/>
      <c r="P851" s="55"/>
      <c r="Q851" s="56"/>
      <c r="R851" s="66"/>
      <c r="S851" s="58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>
      <c r="A852" s="91"/>
      <c r="B852" s="53"/>
      <c r="C852" s="54"/>
      <c r="D852" s="55"/>
      <c r="E852" s="56"/>
      <c r="F852" s="57"/>
      <c r="G852" s="58"/>
      <c r="H852" s="52"/>
      <c r="I852" s="59"/>
      <c r="J852" s="60"/>
      <c r="K852" s="61"/>
      <c r="L852" s="92"/>
      <c r="M852" s="63"/>
      <c r="N852" s="93"/>
      <c r="O852" s="65"/>
      <c r="P852" s="55"/>
      <c r="Q852" s="56"/>
      <c r="R852" s="66"/>
      <c r="S852" s="58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>
      <c r="A853" s="91"/>
      <c r="B853" s="53"/>
      <c r="C853" s="54"/>
      <c r="D853" s="55"/>
      <c r="E853" s="56"/>
      <c r="F853" s="57"/>
      <c r="G853" s="58"/>
      <c r="H853" s="52"/>
      <c r="I853" s="59"/>
      <c r="J853" s="60"/>
      <c r="K853" s="61"/>
      <c r="L853" s="92"/>
      <c r="M853" s="63"/>
      <c r="N853" s="93"/>
      <c r="O853" s="65"/>
      <c r="P853" s="55"/>
      <c r="Q853" s="56"/>
      <c r="R853" s="66"/>
      <c r="S853" s="58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>
      <c r="A854" s="91"/>
      <c r="B854" s="53"/>
      <c r="C854" s="54"/>
      <c r="D854" s="55"/>
      <c r="E854" s="56"/>
      <c r="F854" s="57"/>
      <c r="G854" s="58"/>
      <c r="H854" s="52"/>
      <c r="I854" s="59"/>
      <c r="J854" s="60"/>
      <c r="K854" s="61"/>
      <c r="L854" s="92"/>
      <c r="M854" s="63"/>
      <c r="N854" s="93"/>
      <c r="O854" s="65"/>
      <c r="P854" s="55"/>
      <c r="Q854" s="56"/>
      <c r="R854" s="66"/>
      <c r="S854" s="58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>
      <c r="A855" s="91"/>
      <c r="B855" s="53"/>
      <c r="C855" s="54"/>
      <c r="D855" s="55"/>
      <c r="E855" s="56"/>
      <c r="F855" s="57"/>
      <c r="G855" s="58"/>
      <c r="H855" s="52"/>
      <c r="I855" s="59"/>
      <c r="J855" s="60"/>
      <c r="K855" s="61"/>
      <c r="L855" s="92"/>
      <c r="M855" s="63"/>
      <c r="N855" s="93"/>
      <c r="O855" s="65"/>
      <c r="P855" s="55"/>
      <c r="Q855" s="56"/>
      <c r="R855" s="66"/>
      <c r="S855" s="58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>
      <c r="A856" s="91"/>
      <c r="B856" s="53"/>
      <c r="C856" s="54"/>
      <c r="D856" s="55"/>
      <c r="E856" s="56"/>
      <c r="F856" s="57"/>
      <c r="G856" s="58"/>
      <c r="H856" s="52"/>
      <c r="I856" s="59"/>
      <c r="J856" s="60"/>
      <c r="K856" s="61"/>
      <c r="L856" s="92"/>
      <c r="M856" s="63"/>
      <c r="N856" s="93"/>
      <c r="O856" s="65"/>
      <c r="P856" s="55"/>
      <c r="Q856" s="56"/>
      <c r="R856" s="66"/>
      <c r="S856" s="58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>
      <c r="A857" s="91"/>
      <c r="B857" s="53"/>
      <c r="C857" s="54"/>
      <c r="D857" s="55"/>
      <c r="E857" s="56"/>
      <c r="F857" s="57"/>
      <c r="G857" s="58"/>
      <c r="H857" s="52"/>
      <c r="I857" s="59"/>
      <c r="J857" s="60"/>
      <c r="K857" s="61"/>
      <c r="L857" s="92"/>
      <c r="M857" s="63"/>
      <c r="N857" s="93"/>
      <c r="O857" s="65"/>
      <c r="P857" s="55"/>
      <c r="Q857" s="56"/>
      <c r="R857" s="66"/>
      <c r="S857" s="58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>
      <c r="A858" s="91"/>
      <c r="B858" s="53"/>
      <c r="C858" s="54"/>
      <c r="D858" s="55"/>
      <c r="E858" s="56"/>
      <c r="F858" s="57"/>
      <c r="G858" s="58"/>
      <c r="H858" s="52"/>
      <c r="I858" s="59"/>
      <c r="J858" s="60"/>
      <c r="K858" s="61"/>
      <c r="L858" s="92"/>
      <c r="M858" s="63"/>
      <c r="N858" s="93"/>
      <c r="O858" s="65"/>
      <c r="P858" s="55"/>
      <c r="Q858" s="56"/>
      <c r="R858" s="66"/>
      <c r="S858" s="58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>
      <c r="A859" s="91"/>
      <c r="B859" s="53"/>
      <c r="C859" s="54"/>
      <c r="D859" s="55"/>
      <c r="E859" s="56"/>
      <c r="F859" s="57"/>
      <c r="G859" s="58"/>
      <c r="H859" s="52"/>
      <c r="I859" s="59"/>
      <c r="J859" s="60"/>
      <c r="K859" s="61"/>
      <c r="L859" s="92"/>
      <c r="M859" s="63"/>
      <c r="N859" s="93"/>
      <c r="O859" s="65"/>
      <c r="P859" s="55"/>
      <c r="Q859" s="56"/>
      <c r="R859" s="66"/>
      <c r="S859" s="58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>
      <c r="A860" s="91"/>
      <c r="B860" s="53"/>
      <c r="C860" s="54"/>
      <c r="D860" s="55"/>
      <c r="E860" s="56"/>
      <c r="F860" s="57"/>
      <c r="G860" s="58"/>
      <c r="H860" s="52"/>
      <c r="I860" s="59"/>
      <c r="J860" s="60"/>
      <c r="K860" s="61"/>
      <c r="L860" s="92"/>
      <c r="M860" s="63"/>
      <c r="N860" s="93"/>
      <c r="O860" s="65"/>
      <c r="P860" s="55"/>
      <c r="Q860" s="56"/>
      <c r="R860" s="66"/>
      <c r="S860" s="58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>
      <c r="A861" s="91"/>
      <c r="B861" s="53"/>
      <c r="C861" s="54"/>
      <c r="D861" s="55"/>
      <c r="E861" s="56"/>
      <c r="F861" s="57"/>
      <c r="G861" s="58"/>
      <c r="H861" s="52"/>
      <c r="I861" s="59"/>
      <c r="J861" s="60"/>
      <c r="K861" s="61"/>
      <c r="L861" s="92"/>
      <c r="M861" s="63"/>
      <c r="N861" s="93"/>
      <c r="O861" s="65"/>
      <c r="P861" s="55"/>
      <c r="Q861" s="56"/>
      <c r="R861" s="66"/>
      <c r="S861" s="58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>
      <c r="A862" s="91"/>
      <c r="B862" s="53"/>
      <c r="C862" s="54"/>
      <c r="D862" s="55"/>
      <c r="E862" s="56"/>
      <c r="F862" s="57"/>
      <c r="G862" s="58"/>
      <c r="H862" s="52"/>
      <c r="I862" s="59"/>
      <c r="J862" s="60"/>
      <c r="K862" s="61"/>
      <c r="L862" s="92"/>
      <c r="M862" s="63"/>
      <c r="N862" s="93"/>
      <c r="O862" s="65"/>
      <c r="P862" s="55"/>
      <c r="Q862" s="56"/>
      <c r="R862" s="66"/>
      <c r="S862" s="58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>
      <c r="A863" s="91"/>
      <c r="B863" s="53"/>
      <c r="C863" s="54"/>
      <c r="D863" s="55"/>
      <c r="E863" s="56"/>
      <c r="F863" s="57"/>
      <c r="G863" s="58"/>
      <c r="H863" s="52"/>
      <c r="I863" s="59"/>
      <c r="J863" s="60"/>
      <c r="K863" s="61"/>
      <c r="L863" s="92"/>
      <c r="M863" s="63"/>
      <c r="N863" s="93"/>
      <c r="O863" s="65"/>
      <c r="P863" s="55"/>
      <c r="Q863" s="56"/>
      <c r="R863" s="66"/>
      <c r="S863" s="58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>
      <c r="A864" s="91"/>
      <c r="B864" s="53"/>
      <c r="C864" s="54"/>
      <c r="D864" s="55"/>
      <c r="E864" s="56"/>
      <c r="F864" s="57"/>
      <c r="G864" s="58"/>
      <c r="H864" s="52"/>
      <c r="I864" s="59"/>
      <c r="J864" s="60"/>
      <c r="K864" s="61"/>
      <c r="L864" s="92"/>
      <c r="M864" s="63"/>
      <c r="N864" s="93"/>
      <c r="O864" s="65"/>
      <c r="P864" s="55"/>
      <c r="Q864" s="56"/>
      <c r="R864" s="66"/>
      <c r="S864" s="58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>
      <c r="A865" s="91"/>
      <c r="B865" s="53"/>
      <c r="C865" s="54"/>
      <c r="D865" s="55"/>
      <c r="E865" s="56"/>
      <c r="F865" s="57"/>
      <c r="G865" s="58"/>
      <c r="H865" s="52"/>
      <c r="I865" s="59"/>
      <c r="J865" s="60"/>
      <c r="K865" s="61"/>
      <c r="L865" s="92"/>
      <c r="M865" s="63"/>
      <c r="N865" s="93"/>
      <c r="O865" s="65"/>
      <c r="P865" s="55"/>
      <c r="Q865" s="56"/>
      <c r="R865" s="66"/>
      <c r="S865" s="58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>
      <c r="A866" s="91"/>
      <c r="B866" s="53"/>
      <c r="C866" s="54"/>
      <c r="D866" s="55"/>
      <c r="E866" s="56"/>
      <c r="F866" s="57"/>
      <c r="G866" s="58"/>
      <c r="H866" s="52"/>
      <c r="I866" s="59"/>
      <c r="J866" s="60"/>
      <c r="K866" s="61"/>
      <c r="L866" s="92"/>
      <c r="M866" s="63"/>
      <c r="N866" s="93"/>
      <c r="O866" s="65"/>
      <c r="P866" s="55"/>
      <c r="Q866" s="56"/>
      <c r="R866" s="66"/>
      <c r="S866" s="58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>
      <c r="A867" s="91"/>
      <c r="B867" s="53"/>
      <c r="C867" s="54"/>
      <c r="D867" s="55"/>
      <c r="E867" s="56"/>
      <c r="F867" s="57"/>
      <c r="G867" s="58"/>
      <c r="H867" s="52"/>
      <c r="I867" s="59"/>
      <c r="J867" s="60"/>
      <c r="K867" s="61"/>
      <c r="L867" s="92"/>
      <c r="M867" s="63"/>
      <c r="N867" s="93"/>
      <c r="O867" s="65"/>
      <c r="P867" s="55"/>
      <c r="Q867" s="56"/>
      <c r="R867" s="66"/>
      <c r="S867" s="58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>
      <c r="A868" s="91"/>
      <c r="B868" s="53"/>
      <c r="C868" s="54"/>
      <c r="D868" s="55"/>
      <c r="E868" s="56"/>
      <c r="F868" s="57"/>
      <c r="G868" s="58"/>
      <c r="H868" s="52"/>
      <c r="I868" s="59"/>
      <c r="J868" s="60"/>
      <c r="K868" s="61"/>
      <c r="L868" s="92"/>
      <c r="M868" s="63"/>
      <c r="N868" s="93"/>
      <c r="O868" s="65"/>
      <c r="P868" s="55"/>
      <c r="Q868" s="56"/>
      <c r="R868" s="66"/>
      <c r="S868" s="58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>
      <c r="A869" s="91"/>
      <c r="B869" s="53"/>
      <c r="C869" s="54"/>
      <c r="D869" s="55"/>
      <c r="E869" s="56"/>
      <c r="F869" s="57"/>
      <c r="G869" s="58"/>
      <c r="H869" s="52"/>
      <c r="I869" s="59"/>
      <c r="J869" s="60"/>
      <c r="K869" s="61"/>
      <c r="L869" s="92"/>
      <c r="M869" s="63"/>
      <c r="N869" s="93"/>
      <c r="O869" s="65"/>
      <c r="P869" s="55"/>
      <c r="Q869" s="56"/>
      <c r="R869" s="66"/>
      <c r="S869" s="58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>
      <c r="A870" s="91"/>
      <c r="B870" s="53"/>
      <c r="C870" s="54"/>
      <c r="D870" s="55"/>
      <c r="E870" s="56"/>
      <c r="F870" s="57"/>
      <c r="G870" s="58"/>
      <c r="H870" s="52"/>
      <c r="I870" s="59"/>
      <c r="J870" s="60"/>
      <c r="K870" s="61"/>
      <c r="L870" s="92"/>
      <c r="M870" s="63"/>
      <c r="N870" s="93"/>
      <c r="O870" s="65"/>
      <c r="P870" s="55"/>
      <c r="Q870" s="56"/>
      <c r="R870" s="66"/>
      <c r="S870" s="58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>
      <c r="A871" s="91"/>
      <c r="B871" s="53"/>
      <c r="C871" s="54"/>
      <c r="D871" s="55"/>
      <c r="E871" s="56"/>
      <c r="F871" s="57"/>
      <c r="G871" s="58"/>
      <c r="H871" s="52"/>
      <c r="I871" s="59"/>
      <c r="J871" s="60"/>
      <c r="K871" s="61"/>
      <c r="L871" s="92"/>
      <c r="M871" s="63"/>
      <c r="N871" s="93"/>
      <c r="O871" s="65"/>
      <c r="P871" s="55"/>
      <c r="Q871" s="56"/>
      <c r="R871" s="66"/>
      <c r="S871" s="58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>
      <c r="A872" s="91"/>
      <c r="B872" s="53"/>
      <c r="C872" s="54"/>
      <c r="D872" s="55"/>
      <c r="E872" s="56"/>
      <c r="F872" s="57"/>
      <c r="G872" s="58"/>
      <c r="H872" s="52"/>
      <c r="I872" s="59"/>
      <c r="J872" s="60"/>
      <c r="K872" s="61"/>
      <c r="L872" s="92"/>
      <c r="M872" s="63"/>
      <c r="N872" s="93"/>
      <c r="O872" s="65"/>
      <c r="P872" s="55"/>
      <c r="Q872" s="56"/>
      <c r="R872" s="66"/>
      <c r="S872" s="58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>
      <c r="A873" s="91"/>
      <c r="B873" s="53"/>
      <c r="C873" s="54"/>
      <c r="D873" s="55"/>
      <c r="E873" s="56"/>
      <c r="F873" s="57"/>
      <c r="G873" s="58"/>
      <c r="H873" s="52"/>
      <c r="I873" s="59"/>
      <c r="J873" s="60"/>
      <c r="K873" s="61"/>
      <c r="L873" s="92"/>
      <c r="M873" s="63"/>
      <c r="N873" s="93"/>
      <c r="O873" s="65"/>
      <c r="P873" s="55"/>
      <c r="Q873" s="56"/>
      <c r="R873" s="66"/>
      <c r="S873" s="58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>
      <c r="A874" s="91"/>
      <c r="B874" s="53"/>
      <c r="C874" s="54"/>
      <c r="D874" s="55"/>
      <c r="E874" s="56"/>
      <c r="F874" s="57"/>
      <c r="G874" s="58"/>
      <c r="H874" s="52"/>
      <c r="I874" s="59"/>
      <c r="J874" s="60"/>
      <c r="K874" s="61"/>
      <c r="L874" s="92"/>
      <c r="M874" s="63"/>
      <c r="N874" s="93"/>
      <c r="O874" s="65"/>
      <c r="P874" s="55"/>
      <c r="Q874" s="56"/>
      <c r="R874" s="66"/>
      <c r="S874" s="58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>
      <c r="A875" s="91"/>
      <c r="B875" s="53"/>
      <c r="C875" s="54"/>
      <c r="D875" s="55"/>
      <c r="E875" s="56"/>
      <c r="F875" s="57"/>
      <c r="G875" s="58"/>
      <c r="H875" s="52"/>
      <c r="I875" s="59"/>
      <c r="J875" s="60"/>
      <c r="K875" s="61"/>
      <c r="L875" s="92"/>
      <c r="M875" s="63"/>
      <c r="N875" s="93"/>
      <c r="O875" s="65"/>
      <c r="P875" s="55"/>
      <c r="Q875" s="56"/>
      <c r="R875" s="66"/>
      <c r="S875" s="58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>
      <c r="A876" s="91"/>
      <c r="B876" s="53"/>
      <c r="C876" s="54"/>
      <c r="D876" s="55"/>
      <c r="E876" s="56"/>
      <c r="F876" s="57"/>
      <c r="G876" s="58"/>
      <c r="H876" s="52"/>
      <c r="I876" s="59"/>
      <c r="J876" s="60"/>
      <c r="K876" s="61"/>
      <c r="L876" s="92"/>
      <c r="M876" s="63"/>
      <c r="N876" s="93"/>
      <c r="O876" s="65"/>
      <c r="P876" s="55"/>
      <c r="Q876" s="56"/>
      <c r="R876" s="66"/>
      <c r="S876" s="58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>
      <c r="A877" s="91"/>
      <c r="B877" s="53"/>
      <c r="C877" s="54"/>
      <c r="D877" s="55"/>
      <c r="E877" s="56"/>
      <c r="F877" s="57"/>
      <c r="G877" s="58"/>
      <c r="H877" s="52"/>
      <c r="I877" s="59"/>
      <c r="J877" s="60"/>
      <c r="K877" s="61"/>
      <c r="L877" s="92"/>
      <c r="M877" s="63"/>
      <c r="N877" s="93"/>
      <c r="O877" s="65"/>
      <c r="P877" s="55"/>
      <c r="Q877" s="56"/>
      <c r="R877" s="66"/>
      <c r="S877" s="58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>
      <c r="A878" s="91"/>
      <c r="B878" s="53"/>
      <c r="C878" s="54"/>
      <c r="D878" s="55"/>
      <c r="E878" s="56"/>
      <c r="F878" s="57"/>
      <c r="G878" s="58"/>
      <c r="H878" s="52"/>
      <c r="I878" s="59"/>
      <c r="J878" s="60"/>
      <c r="K878" s="61"/>
      <c r="L878" s="92"/>
      <c r="M878" s="63"/>
      <c r="N878" s="93"/>
      <c r="O878" s="65"/>
      <c r="P878" s="55"/>
      <c r="Q878" s="56"/>
      <c r="R878" s="66"/>
      <c r="S878" s="58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>
      <c r="A879" s="91"/>
      <c r="B879" s="53"/>
      <c r="C879" s="54"/>
      <c r="D879" s="55"/>
      <c r="E879" s="56"/>
      <c r="F879" s="57"/>
      <c r="G879" s="58"/>
      <c r="H879" s="52"/>
      <c r="I879" s="59"/>
      <c r="J879" s="60"/>
      <c r="K879" s="61"/>
      <c r="L879" s="92"/>
      <c r="M879" s="63"/>
      <c r="N879" s="93"/>
      <c r="O879" s="65"/>
      <c r="P879" s="55"/>
      <c r="Q879" s="56"/>
      <c r="R879" s="66"/>
      <c r="S879" s="58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>
      <c r="A880" s="91"/>
      <c r="B880" s="53"/>
      <c r="C880" s="54"/>
      <c r="D880" s="55"/>
      <c r="E880" s="56"/>
      <c r="F880" s="57"/>
      <c r="G880" s="58"/>
      <c r="H880" s="52"/>
      <c r="I880" s="59"/>
      <c r="J880" s="60"/>
      <c r="K880" s="61"/>
      <c r="L880" s="92"/>
      <c r="M880" s="63"/>
      <c r="N880" s="93"/>
      <c r="O880" s="65"/>
      <c r="P880" s="55"/>
      <c r="Q880" s="56"/>
      <c r="R880" s="66"/>
      <c r="S880" s="58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>
      <c r="A881" s="91"/>
      <c r="B881" s="53"/>
      <c r="C881" s="54"/>
      <c r="D881" s="55"/>
      <c r="E881" s="56"/>
      <c r="F881" s="57"/>
      <c r="G881" s="58"/>
      <c r="H881" s="52"/>
      <c r="I881" s="59"/>
      <c r="J881" s="60"/>
      <c r="K881" s="61"/>
      <c r="L881" s="92"/>
      <c r="M881" s="63"/>
      <c r="N881" s="93"/>
      <c r="O881" s="65"/>
      <c r="P881" s="55"/>
      <c r="Q881" s="56"/>
      <c r="R881" s="66"/>
      <c r="S881" s="58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>
      <c r="A882" s="91"/>
      <c r="B882" s="53"/>
      <c r="C882" s="54"/>
      <c r="D882" s="55"/>
      <c r="E882" s="56"/>
      <c r="F882" s="57"/>
      <c r="G882" s="58"/>
      <c r="H882" s="52"/>
      <c r="I882" s="59"/>
      <c r="J882" s="60"/>
      <c r="K882" s="61"/>
      <c r="L882" s="92"/>
      <c r="M882" s="63"/>
      <c r="N882" s="93"/>
      <c r="O882" s="65"/>
      <c r="P882" s="55"/>
      <c r="Q882" s="56"/>
      <c r="R882" s="66"/>
      <c r="S882" s="58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>
      <c r="A883" s="91"/>
      <c r="B883" s="53"/>
      <c r="C883" s="54"/>
      <c r="D883" s="55"/>
      <c r="E883" s="56"/>
      <c r="F883" s="57"/>
      <c r="G883" s="58"/>
      <c r="H883" s="52"/>
      <c r="I883" s="59"/>
      <c r="J883" s="60"/>
      <c r="K883" s="61"/>
      <c r="L883" s="92"/>
      <c r="M883" s="63"/>
      <c r="N883" s="93"/>
      <c r="O883" s="65"/>
      <c r="P883" s="55"/>
      <c r="Q883" s="56"/>
      <c r="R883" s="66"/>
      <c r="S883" s="58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>
      <c r="A884" s="91"/>
      <c r="B884" s="53"/>
      <c r="C884" s="54"/>
      <c r="D884" s="55"/>
      <c r="E884" s="56"/>
      <c r="F884" s="57"/>
      <c r="G884" s="58"/>
      <c r="H884" s="52"/>
      <c r="I884" s="59"/>
      <c r="J884" s="60"/>
      <c r="K884" s="61"/>
      <c r="L884" s="92"/>
      <c r="M884" s="63"/>
      <c r="N884" s="93"/>
      <c r="O884" s="65"/>
      <c r="P884" s="55"/>
      <c r="Q884" s="56"/>
      <c r="R884" s="66"/>
      <c r="S884" s="58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>
      <c r="A885" s="91"/>
      <c r="B885" s="53"/>
      <c r="C885" s="54"/>
      <c r="D885" s="55"/>
      <c r="E885" s="56"/>
      <c r="F885" s="57"/>
      <c r="G885" s="58"/>
      <c r="H885" s="52"/>
      <c r="I885" s="59"/>
      <c r="J885" s="60"/>
      <c r="K885" s="61"/>
      <c r="L885" s="92"/>
      <c r="M885" s="63"/>
      <c r="N885" s="93"/>
      <c r="O885" s="65"/>
      <c r="P885" s="55"/>
      <c r="Q885" s="56"/>
      <c r="R885" s="66"/>
      <c r="S885" s="58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>
      <c r="A886" s="91"/>
      <c r="B886" s="53"/>
      <c r="C886" s="54"/>
      <c r="D886" s="55"/>
      <c r="E886" s="56"/>
      <c r="F886" s="57"/>
      <c r="G886" s="58"/>
      <c r="H886" s="52"/>
      <c r="I886" s="59"/>
      <c r="J886" s="60"/>
      <c r="K886" s="61"/>
      <c r="L886" s="92"/>
      <c r="M886" s="63"/>
      <c r="N886" s="93"/>
      <c r="O886" s="65"/>
      <c r="P886" s="55"/>
      <c r="Q886" s="56"/>
      <c r="R886" s="66"/>
      <c r="S886" s="58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>
      <c r="A887" s="91"/>
      <c r="B887" s="53"/>
      <c r="C887" s="54"/>
      <c r="D887" s="55"/>
      <c r="E887" s="56"/>
      <c r="F887" s="57"/>
      <c r="G887" s="58"/>
      <c r="H887" s="52"/>
      <c r="I887" s="59"/>
      <c r="J887" s="60"/>
      <c r="K887" s="61"/>
      <c r="L887" s="92"/>
      <c r="M887" s="63"/>
      <c r="N887" s="93"/>
      <c r="O887" s="65"/>
      <c r="P887" s="55"/>
      <c r="Q887" s="56"/>
      <c r="R887" s="66"/>
      <c r="S887" s="58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>
      <c r="A888" s="91"/>
      <c r="B888" s="53"/>
      <c r="C888" s="54"/>
      <c r="D888" s="55"/>
      <c r="E888" s="56"/>
      <c r="F888" s="57"/>
      <c r="G888" s="58"/>
      <c r="H888" s="52"/>
      <c r="I888" s="59"/>
      <c r="J888" s="60"/>
      <c r="K888" s="61"/>
      <c r="L888" s="92"/>
      <c r="M888" s="63"/>
      <c r="N888" s="93"/>
      <c r="O888" s="65"/>
      <c r="P888" s="55"/>
      <c r="Q888" s="56"/>
      <c r="R888" s="66"/>
      <c r="S888" s="58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>
      <c r="A889" s="91"/>
      <c r="B889" s="53"/>
      <c r="C889" s="54"/>
      <c r="D889" s="55"/>
      <c r="E889" s="56"/>
      <c r="F889" s="57"/>
      <c r="G889" s="58"/>
      <c r="H889" s="52"/>
      <c r="I889" s="59"/>
      <c r="J889" s="60"/>
      <c r="K889" s="61"/>
      <c r="L889" s="92"/>
      <c r="M889" s="63"/>
      <c r="N889" s="93"/>
      <c r="O889" s="65"/>
      <c r="P889" s="55"/>
      <c r="Q889" s="56"/>
      <c r="R889" s="66"/>
      <c r="S889" s="58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>
      <c r="A890" s="91"/>
      <c r="B890" s="53"/>
      <c r="C890" s="54"/>
      <c r="D890" s="55"/>
      <c r="E890" s="56"/>
      <c r="F890" s="57"/>
      <c r="G890" s="58"/>
      <c r="H890" s="52"/>
      <c r="I890" s="59"/>
      <c r="J890" s="60"/>
      <c r="K890" s="61"/>
      <c r="L890" s="92"/>
      <c r="M890" s="63"/>
      <c r="N890" s="93"/>
      <c r="O890" s="65"/>
      <c r="P890" s="55"/>
      <c r="Q890" s="56"/>
      <c r="R890" s="66"/>
      <c r="S890" s="58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>
      <c r="A891" s="91"/>
      <c r="B891" s="53"/>
      <c r="C891" s="54"/>
      <c r="D891" s="55"/>
      <c r="E891" s="56"/>
      <c r="F891" s="57"/>
      <c r="G891" s="58"/>
      <c r="H891" s="52"/>
      <c r="I891" s="59"/>
      <c r="J891" s="60"/>
      <c r="K891" s="61"/>
      <c r="L891" s="92"/>
      <c r="M891" s="63"/>
      <c r="N891" s="93"/>
      <c r="O891" s="65"/>
      <c r="P891" s="55"/>
      <c r="Q891" s="56"/>
      <c r="R891" s="66"/>
      <c r="S891" s="58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>
      <c r="A892" s="91"/>
      <c r="B892" s="53"/>
      <c r="C892" s="54"/>
      <c r="D892" s="55"/>
      <c r="E892" s="56"/>
      <c r="F892" s="57"/>
      <c r="G892" s="58"/>
      <c r="H892" s="52"/>
      <c r="I892" s="59"/>
      <c r="J892" s="60"/>
      <c r="K892" s="61"/>
      <c r="L892" s="92"/>
      <c r="M892" s="63"/>
      <c r="N892" s="93"/>
      <c r="O892" s="65"/>
      <c r="P892" s="55"/>
      <c r="Q892" s="56"/>
      <c r="R892" s="66"/>
      <c r="S892" s="58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>
      <c r="A893" s="91"/>
      <c r="B893" s="53"/>
      <c r="C893" s="54"/>
      <c r="D893" s="55"/>
      <c r="E893" s="56"/>
      <c r="F893" s="57"/>
      <c r="G893" s="58"/>
      <c r="H893" s="52"/>
      <c r="I893" s="59"/>
      <c r="J893" s="60"/>
      <c r="K893" s="61"/>
      <c r="L893" s="92"/>
      <c r="M893" s="63"/>
      <c r="N893" s="93"/>
      <c r="O893" s="65"/>
      <c r="P893" s="55"/>
      <c r="Q893" s="56"/>
      <c r="R893" s="66"/>
      <c r="S893" s="58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>
      <c r="A894" s="91"/>
      <c r="B894" s="53"/>
      <c r="C894" s="54"/>
      <c r="D894" s="55"/>
      <c r="E894" s="56"/>
      <c r="F894" s="57"/>
      <c r="G894" s="58"/>
      <c r="H894" s="52"/>
      <c r="I894" s="59"/>
      <c r="J894" s="60"/>
      <c r="K894" s="61"/>
      <c r="L894" s="92"/>
      <c r="M894" s="63"/>
      <c r="N894" s="93"/>
      <c r="O894" s="65"/>
      <c r="P894" s="55"/>
      <c r="Q894" s="56"/>
      <c r="R894" s="66"/>
      <c r="S894" s="58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>
      <c r="A895" s="91"/>
      <c r="B895" s="53"/>
      <c r="C895" s="54"/>
      <c r="D895" s="55"/>
      <c r="E895" s="56"/>
      <c r="F895" s="57"/>
      <c r="G895" s="58"/>
      <c r="H895" s="52"/>
      <c r="I895" s="59"/>
      <c r="J895" s="60"/>
      <c r="K895" s="61"/>
      <c r="L895" s="92"/>
      <c r="M895" s="63"/>
      <c r="N895" s="93"/>
      <c r="O895" s="65"/>
      <c r="P895" s="55"/>
      <c r="Q895" s="56"/>
      <c r="R895" s="66"/>
      <c r="S895" s="58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>
      <c r="A896" s="91"/>
      <c r="B896" s="53"/>
      <c r="C896" s="54"/>
      <c r="D896" s="55"/>
      <c r="E896" s="56"/>
      <c r="F896" s="57"/>
      <c r="G896" s="58"/>
      <c r="H896" s="52"/>
      <c r="I896" s="59"/>
      <c r="J896" s="60"/>
      <c r="K896" s="61"/>
      <c r="L896" s="92"/>
      <c r="M896" s="63"/>
      <c r="N896" s="93"/>
      <c r="O896" s="65"/>
      <c r="P896" s="55"/>
      <c r="Q896" s="56"/>
      <c r="R896" s="66"/>
      <c r="S896" s="58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>
      <c r="A897" s="91"/>
      <c r="B897" s="53"/>
      <c r="C897" s="54"/>
      <c r="D897" s="55"/>
      <c r="E897" s="56"/>
      <c r="F897" s="57"/>
      <c r="G897" s="58"/>
      <c r="H897" s="52"/>
      <c r="I897" s="59"/>
      <c r="J897" s="60"/>
      <c r="K897" s="61"/>
      <c r="L897" s="92"/>
      <c r="M897" s="63"/>
      <c r="N897" s="93"/>
      <c r="O897" s="65"/>
      <c r="P897" s="55"/>
      <c r="Q897" s="56"/>
      <c r="R897" s="66"/>
      <c r="S897" s="58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>
      <c r="A898" s="91"/>
      <c r="B898" s="53"/>
      <c r="C898" s="54"/>
      <c r="D898" s="55"/>
      <c r="E898" s="56"/>
      <c r="F898" s="57"/>
      <c r="G898" s="58"/>
      <c r="H898" s="52"/>
      <c r="I898" s="59"/>
      <c r="J898" s="60"/>
      <c r="K898" s="61"/>
      <c r="L898" s="92"/>
      <c r="M898" s="63"/>
      <c r="N898" s="93"/>
      <c r="O898" s="65"/>
      <c r="P898" s="55"/>
      <c r="Q898" s="56"/>
      <c r="R898" s="66"/>
      <c r="S898" s="58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>
      <c r="A899" s="91"/>
      <c r="B899" s="53"/>
      <c r="C899" s="54"/>
      <c r="D899" s="55"/>
      <c r="E899" s="56"/>
      <c r="F899" s="57"/>
      <c r="G899" s="58"/>
      <c r="H899" s="52"/>
      <c r="I899" s="59"/>
      <c r="J899" s="60"/>
      <c r="K899" s="61"/>
      <c r="L899" s="92"/>
      <c r="M899" s="63"/>
      <c r="N899" s="93"/>
      <c r="O899" s="65"/>
      <c r="P899" s="55"/>
      <c r="Q899" s="56"/>
      <c r="R899" s="66"/>
      <c r="S899" s="58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>
      <c r="A900" s="91"/>
      <c r="B900" s="53"/>
      <c r="C900" s="54"/>
      <c r="D900" s="55"/>
      <c r="E900" s="56"/>
      <c r="F900" s="57"/>
      <c r="G900" s="58"/>
      <c r="H900" s="52"/>
      <c r="I900" s="59"/>
      <c r="J900" s="60"/>
      <c r="K900" s="61"/>
      <c r="L900" s="92"/>
      <c r="M900" s="63"/>
      <c r="N900" s="93"/>
      <c r="O900" s="65"/>
      <c r="P900" s="55"/>
      <c r="Q900" s="56"/>
      <c r="R900" s="66"/>
      <c r="S900" s="58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>
      <c r="A901" s="91"/>
      <c r="B901" s="53"/>
      <c r="C901" s="54"/>
      <c r="D901" s="55"/>
      <c r="E901" s="56"/>
      <c r="F901" s="57"/>
      <c r="G901" s="58"/>
      <c r="H901" s="52"/>
      <c r="I901" s="59"/>
      <c r="J901" s="60"/>
      <c r="K901" s="61"/>
      <c r="L901" s="92"/>
      <c r="M901" s="63"/>
      <c r="N901" s="93"/>
      <c r="O901" s="65"/>
      <c r="P901" s="55"/>
      <c r="Q901" s="56"/>
      <c r="R901" s="66"/>
      <c r="S901" s="58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>
      <c r="A902" s="91"/>
      <c r="B902" s="53"/>
      <c r="C902" s="54"/>
      <c r="D902" s="55"/>
      <c r="E902" s="56"/>
      <c r="F902" s="57"/>
      <c r="G902" s="58"/>
      <c r="H902" s="52"/>
      <c r="I902" s="59"/>
      <c r="J902" s="60"/>
      <c r="K902" s="61"/>
      <c r="L902" s="92"/>
      <c r="M902" s="63"/>
      <c r="N902" s="93"/>
      <c r="O902" s="65"/>
      <c r="P902" s="55"/>
      <c r="Q902" s="56"/>
      <c r="R902" s="66"/>
      <c r="S902" s="58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>
      <c r="A903" s="91"/>
      <c r="B903" s="53"/>
      <c r="C903" s="54"/>
      <c r="D903" s="55"/>
      <c r="E903" s="56"/>
      <c r="F903" s="57"/>
      <c r="G903" s="58"/>
      <c r="H903" s="52"/>
      <c r="I903" s="59"/>
      <c r="J903" s="60"/>
      <c r="K903" s="61"/>
      <c r="L903" s="92"/>
      <c r="M903" s="63"/>
      <c r="N903" s="93"/>
      <c r="O903" s="65"/>
      <c r="P903" s="55"/>
      <c r="Q903" s="56"/>
      <c r="R903" s="66"/>
      <c r="S903" s="58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>
      <c r="A904" s="91"/>
      <c r="B904" s="53"/>
      <c r="C904" s="54"/>
      <c r="D904" s="55"/>
      <c r="E904" s="56"/>
      <c r="F904" s="57"/>
      <c r="G904" s="58"/>
      <c r="H904" s="52"/>
      <c r="I904" s="59"/>
      <c r="J904" s="60"/>
      <c r="K904" s="61"/>
      <c r="L904" s="92"/>
      <c r="M904" s="63"/>
      <c r="N904" s="93"/>
      <c r="O904" s="65"/>
      <c r="P904" s="55"/>
      <c r="Q904" s="56"/>
      <c r="R904" s="66"/>
      <c r="S904" s="58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>
      <c r="A905" s="91"/>
      <c r="B905" s="53"/>
      <c r="C905" s="54"/>
      <c r="D905" s="55"/>
      <c r="E905" s="56"/>
      <c r="F905" s="57"/>
      <c r="G905" s="58"/>
      <c r="H905" s="52"/>
      <c r="I905" s="59"/>
      <c r="J905" s="60"/>
      <c r="K905" s="61"/>
      <c r="L905" s="92"/>
      <c r="M905" s="63"/>
      <c r="N905" s="93"/>
      <c r="O905" s="65"/>
      <c r="P905" s="55"/>
      <c r="Q905" s="56"/>
      <c r="R905" s="66"/>
      <c r="S905" s="58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>
      <c r="A906" s="91"/>
      <c r="B906" s="53"/>
      <c r="C906" s="54"/>
      <c r="D906" s="55"/>
      <c r="E906" s="56"/>
      <c r="F906" s="57"/>
      <c r="G906" s="58"/>
      <c r="H906" s="52"/>
      <c r="I906" s="59"/>
      <c r="J906" s="60"/>
      <c r="K906" s="61"/>
      <c r="L906" s="92"/>
      <c r="M906" s="63"/>
      <c r="N906" s="93"/>
      <c r="O906" s="65"/>
      <c r="P906" s="55"/>
      <c r="Q906" s="56"/>
      <c r="R906" s="66"/>
      <c r="S906" s="58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>
      <c r="A907" s="91"/>
      <c r="B907" s="53"/>
      <c r="C907" s="54"/>
      <c r="D907" s="55"/>
      <c r="E907" s="56"/>
      <c r="F907" s="57"/>
      <c r="G907" s="58"/>
      <c r="H907" s="52"/>
      <c r="I907" s="59"/>
      <c r="J907" s="60"/>
      <c r="K907" s="61"/>
      <c r="L907" s="92"/>
      <c r="M907" s="63"/>
      <c r="N907" s="93"/>
      <c r="O907" s="65"/>
      <c r="P907" s="55"/>
      <c r="Q907" s="56"/>
      <c r="R907" s="66"/>
      <c r="S907" s="58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>
      <c r="A908" s="91"/>
      <c r="B908" s="53"/>
      <c r="C908" s="54"/>
      <c r="D908" s="55"/>
      <c r="E908" s="56"/>
      <c r="F908" s="57"/>
      <c r="G908" s="58"/>
      <c r="H908" s="52"/>
      <c r="I908" s="59"/>
      <c r="J908" s="60"/>
      <c r="K908" s="61"/>
      <c r="L908" s="92"/>
      <c r="M908" s="63"/>
      <c r="N908" s="93"/>
      <c r="O908" s="65"/>
      <c r="P908" s="55"/>
      <c r="Q908" s="56"/>
      <c r="R908" s="66"/>
      <c r="S908" s="58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>
      <c r="A909" s="91"/>
      <c r="B909" s="53"/>
      <c r="C909" s="54"/>
      <c r="D909" s="55"/>
      <c r="E909" s="56"/>
      <c r="F909" s="57"/>
      <c r="G909" s="58"/>
      <c r="H909" s="52"/>
      <c r="I909" s="59"/>
      <c r="J909" s="60"/>
      <c r="K909" s="61"/>
      <c r="L909" s="92"/>
      <c r="M909" s="63"/>
      <c r="N909" s="93"/>
      <c r="O909" s="65"/>
      <c r="P909" s="55"/>
      <c r="Q909" s="56"/>
      <c r="R909" s="66"/>
      <c r="S909" s="58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>
      <c r="A910" s="91"/>
      <c r="B910" s="53"/>
      <c r="C910" s="54"/>
      <c r="D910" s="55"/>
      <c r="E910" s="56"/>
      <c r="F910" s="57"/>
      <c r="G910" s="58"/>
      <c r="H910" s="52"/>
      <c r="I910" s="59"/>
      <c r="J910" s="60"/>
      <c r="K910" s="61"/>
      <c r="L910" s="92"/>
      <c r="M910" s="63"/>
      <c r="N910" s="93"/>
      <c r="O910" s="65"/>
      <c r="P910" s="55"/>
      <c r="Q910" s="56"/>
      <c r="R910" s="66"/>
      <c r="S910" s="58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>
      <c r="A911" s="91"/>
      <c r="B911" s="53"/>
      <c r="C911" s="54"/>
      <c r="D911" s="55"/>
      <c r="E911" s="56"/>
      <c r="F911" s="57"/>
      <c r="G911" s="58"/>
      <c r="H911" s="52"/>
      <c r="I911" s="59"/>
      <c r="J911" s="60"/>
      <c r="K911" s="61"/>
      <c r="L911" s="92"/>
      <c r="M911" s="63"/>
      <c r="N911" s="93"/>
      <c r="O911" s="65"/>
      <c r="P911" s="55"/>
      <c r="Q911" s="56"/>
      <c r="R911" s="66"/>
      <c r="S911" s="58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>
      <c r="A912" s="91"/>
      <c r="B912" s="53"/>
      <c r="C912" s="54"/>
      <c r="D912" s="55"/>
      <c r="E912" s="56"/>
      <c r="F912" s="57"/>
      <c r="G912" s="58"/>
      <c r="H912" s="52"/>
      <c r="I912" s="59"/>
      <c r="J912" s="60"/>
      <c r="K912" s="61"/>
      <c r="L912" s="92"/>
      <c r="M912" s="63"/>
      <c r="N912" s="93"/>
      <c r="O912" s="65"/>
      <c r="P912" s="55"/>
      <c r="Q912" s="56"/>
      <c r="R912" s="66"/>
      <c r="S912" s="58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>
      <c r="A913" s="91"/>
      <c r="B913" s="53"/>
      <c r="C913" s="54"/>
      <c r="D913" s="55"/>
      <c r="E913" s="56"/>
      <c r="F913" s="57"/>
      <c r="G913" s="58"/>
      <c r="H913" s="52"/>
      <c r="I913" s="59"/>
      <c r="J913" s="60"/>
      <c r="K913" s="61"/>
      <c r="L913" s="92"/>
      <c r="M913" s="63"/>
      <c r="N913" s="93"/>
      <c r="O913" s="65"/>
      <c r="P913" s="55"/>
      <c r="Q913" s="56"/>
      <c r="R913" s="66"/>
      <c r="S913" s="58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>
      <c r="A914" s="91"/>
      <c r="B914" s="53"/>
      <c r="C914" s="54"/>
      <c r="D914" s="55"/>
      <c r="E914" s="56"/>
      <c r="F914" s="57"/>
      <c r="G914" s="58"/>
      <c r="H914" s="52"/>
      <c r="I914" s="59"/>
      <c r="J914" s="60"/>
      <c r="K914" s="61"/>
      <c r="L914" s="92"/>
      <c r="M914" s="63"/>
      <c r="N914" s="93"/>
      <c r="O914" s="65"/>
      <c r="P914" s="55"/>
      <c r="Q914" s="56"/>
      <c r="R914" s="66"/>
      <c r="S914" s="58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>
      <c r="A915" s="91"/>
      <c r="B915" s="53"/>
      <c r="C915" s="54"/>
      <c r="D915" s="55"/>
      <c r="E915" s="56"/>
      <c r="F915" s="57"/>
      <c r="G915" s="58"/>
      <c r="H915" s="52"/>
      <c r="I915" s="59"/>
      <c r="J915" s="60"/>
      <c r="K915" s="61"/>
      <c r="L915" s="92"/>
      <c r="M915" s="63"/>
      <c r="N915" s="93"/>
      <c r="O915" s="65"/>
      <c r="P915" s="55"/>
      <c r="Q915" s="56"/>
      <c r="R915" s="66"/>
      <c r="S915" s="58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>
      <c r="A916" s="91"/>
      <c r="B916" s="53"/>
      <c r="C916" s="54"/>
      <c r="D916" s="55"/>
      <c r="E916" s="56"/>
      <c r="F916" s="57"/>
      <c r="G916" s="58"/>
      <c r="H916" s="52"/>
      <c r="I916" s="59"/>
      <c r="J916" s="60"/>
      <c r="K916" s="61"/>
      <c r="L916" s="92"/>
      <c r="M916" s="63"/>
      <c r="N916" s="93"/>
      <c r="O916" s="65"/>
      <c r="P916" s="55"/>
      <c r="Q916" s="56"/>
      <c r="R916" s="66"/>
      <c r="S916" s="58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>
      <c r="A917" s="91"/>
      <c r="B917" s="53"/>
      <c r="C917" s="54"/>
      <c r="D917" s="55"/>
      <c r="E917" s="56"/>
      <c r="F917" s="57"/>
      <c r="G917" s="58"/>
      <c r="H917" s="52"/>
      <c r="I917" s="59"/>
      <c r="J917" s="60"/>
      <c r="K917" s="61"/>
      <c r="L917" s="92"/>
      <c r="M917" s="63"/>
      <c r="N917" s="93"/>
      <c r="O917" s="65"/>
      <c r="P917" s="55"/>
      <c r="Q917" s="56"/>
      <c r="R917" s="66"/>
      <c r="S917" s="58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>
      <c r="A918" s="91"/>
      <c r="B918" s="53"/>
      <c r="C918" s="54"/>
      <c r="D918" s="55"/>
      <c r="E918" s="56"/>
      <c r="F918" s="57"/>
      <c r="G918" s="58"/>
      <c r="H918" s="52"/>
      <c r="I918" s="59"/>
      <c r="J918" s="60"/>
      <c r="K918" s="61"/>
      <c r="L918" s="92"/>
      <c r="M918" s="63"/>
      <c r="N918" s="93"/>
      <c r="O918" s="65"/>
      <c r="P918" s="55"/>
      <c r="Q918" s="56"/>
      <c r="R918" s="66"/>
      <c r="S918" s="58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>
      <c r="A919" s="91"/>
      <c r="B919" s="53"/>
      <c r="C919" s="54"/>
      <c r="D919" s="55"/>
      <c r="E919" s="56"/>
      <c r="F919" s="57"/>
      <c r="G919" s="58"/>
      <c r="H919" s="52"/>
      <c r="I919" s="59"/>
      <c r="J919" s="60"/>
      <c r="K919" s="61"/>
      <c r="L919" s="92"/>
      <c r="M919" s="63"/>
      <c r="N919" s="93"/>
      <c r="O919" s="65"/>
      <c r="P919" s="55"/>
      <c r="Q919" s="56"/>
      <c r="R919" s="66"/>
      <c r="S919" s="58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>
      <c r="A920" s="91"/>
      <c r="B920" s="53"/>
      <c r="C920" s="54"/>
      <c r="D920" s="55"/>
      <c r="E920" s="56"/>
      <c r="F920" s="57"/>
      <c r="G920" s="58"/>
      <c r="H920" s="52"/>
      <c r="I920" s="59"/>
      <c r="J920" s="60"/>
      <c r="K920" s="61"/>
      <c r="L920" s="92"/>
      <c r="M920" s="63"/>
      <c r="N920" s="93"/>
      <c r="O920" s="65"/>
      <c r="P920" s="55"/>
      <c r="Q920" s="56"/>
      <c r="R920" s="66"/>
      <c r="S920" s="58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>
      <c r="A921" s="91"/>
      <c r="B921" s="53"/>
      <c r="C921" s="54"/>
      <c r="D921" s="55"/>
      <c r="E921" s="56"/>
      <c r="F921" s="57"/>
      <c r="G921" s="58"/>
      <c r="H921" s="52"/>
      <c r="I921" s="59"/>
      <c r="J921" s="60"/>
      <c r="K921" s="61"/>
      <c r="L921" s="92"/>
      <c r="M921" s="63"/>
      <c r="N921" s="93"/>
      <c r="O921" s="65"/>
      <c r="P921" s="55"/>
      <c r="Q921" s="56"/>
      <c r="R921" s="66"/>
      <c r="S921" s="58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>
      <c r="A922" s="91"/>
      <c r="B922" s="53"/>
      <c r="C922" s="54"/>
      <c r="D922" s="55"/>
      <c r="E922" s="56"/>
      <c r="F922" s="57"/>
      <c r="G922" s="58"/>
      <c r="H922" s="52"/>
      <c r="I922" s="59"/>
      <c r="J922" s="60"/>
      <c r="K922" s="61"/>
      <c r="L922" s="92"/>
      <c r="M922" s="63"/>
      <c r="N922" s="93"/>
      <c r="O922" s="65"/>
      <c r="P922" s="55"/>
      <c r="Q922" s="56"/>
      <c r="R922" s="66"/>
      <c r="S922" s="58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>
      <c r="A923" s="91"/>
      <c r="B923" s="53"/>
      <c r="C923" s="54"/>
      <c r="D923" s="55"/>
      <c r="E923" s="56"/>
      <c r="F923" s="57"/>
      <c r="G923" s="58"/>
      <c r="H923" s="52"/>
      <c r="I923" s="59"/>
      <c r="J923" s="60"/>
      <c r="K923" s="61"/>
      <c r="L923" s="92"/>
      <c r="M923" s="63"/>
      <c r="N923" s="93"/>
      <c r="O923" s="65"/>
      <c r="P923" s="55"/>
      <c r="Q923" s="56"/>
      <c r="R923" s="66"/>
      <c r="S923" s="58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>
      <c r="A924" s="91"/>
      <c r="B924" s="53"/>
      <c r="C924" s="54"/>
      <c r="D924" s="55"/>
      <c r="E924" s="56"/>
      <c r="F924" s="57"/>
      <c r="G924" s="58"/>
      <c r="H924" s="52"/>
      <c r="I924" s="59"/>
      <c r="J924" s="60"/>
      <c r="K924" s="61"/>
      <c r="L924" s="92"/>
      <c r="M924" s="63"/>
      <c r="N924" s="93"/>
      <c r="O924" s="65"/>
      <c r="P924" s="55"/>
      <c r="Q924" s="56"/>
      <c r="R924" s="66"/>
      <c r="S924" s="58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>
      <c r="A925" s="91"/>
      <c r="B925" s="53"/>
      <c r="C925" s="54"/>
      <c r="D925" s="55"/>
      <c r="E925" s="56"/>
      <c r="F925" s="57"/>
      <c r="G925" s="58"/>
      <c r="H925" s="52"/>
      <c r="I925" s="59"/>
      <c r="J925" s="60"/>
      <c r="K925" s="61"/>
      <c r="L925" s="92"/>
      <c r="M925" s="63"/>
      <c r="N925" s="93"/>
      <c r="O925" s="65"/>
      <c r="P925" s="55"/>
      <c r="Q925" s="56"/>
      <c r="R925" s="66"/>
      <c r="S925" s="58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>
      <c r="A926" s="91"/>
      <c r="B926" s="53"/>
      <c r="C926" s="54"/>
      <c r="D926" s="55"/>
      <c r="E926" s="56"/>
      <c r="F926" s="57"/>
      <c r="G926" s="58"/>
      <c r="H926" s="52"/>
      <c r="I926" s="59"/>
      <c r="J926" s="60"/>
      <c r="K926" s="61"/>
      <c r="L926" s="92"/>
      <c r="M926" s="63"/>
      <c r="N926" s="93"/>
      <c r="O926" s="65"/>
      <c r="P926" s="55"/>
      <c r="Q926" s="56"/>
      <c r="R926" s="66"/>
      <c r="S926" s="58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>
      <c r="A927" s="91"/>
      <c r="B927" s="53"/>
      <c r="C927" s="54"/>
      <c r="D927" s="55"/>
      <c r="E927" s="56"/>
      <c r="F927" s="57"/>
      <c r="G927" s="58"/>
      <c r="H927" s="52"/>
      <c r="I927" s="59"/>
      <c r="J927" s="60"/>
      <c r="K927" s="61"/>
      <c r="L927" s="92"/>
      <c r="M927" s="63"/>
      <c r="N927" s="93"/>
      <c r="O927" s="65"/>
      <c r="P927" s="55"/>
      <c r="Q927" s="56"/>
      <c r="R927" s="66"/>
      <c r="S927" s="58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>
      <c r="A928" s="91"/>
      <c r="B928" s="53"/>
      <c r="C928" s="54"/>
      <c r="D928" s="55"/>
      <c r="E928" s="56"/>
      <c r="F928" s="57"/>
      <c r="G928" s="58"/>
      <c r="H928" s="52"/>
      <c r="I928" s="59"/>
      <c r="J928" s="60"/>
      <c r="K928" s="61"/>
      <c r="L928" s="92"/>
      <c r="M928" s="63"/>
      <c r="N928" s="93"/>
      <c r="O928" s="65"/>
      <c r="P928" s="55"/>
      <c r="Q928" s="56"/>
      <c r="R928" s="66"/>
      <c r="S928" s="58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>
      <c r="A929" s="91"/>
      <c r="B929" s="53"/>
      <c r="C929" s="54"/>
      <c r="D929" s="55"/>
      <c r="E929" s="56"/>
      <c r="F929" s="57"/>
      <c r="G929" s="58"/>
      <c r="H929" s="52"/>
      <c r="I929" s="59"/>
      <c r="J929" s="60"/>
      <c r="K929" s="61"/>
      <c r="L929" s="92"/>
      <c r="M929" s="63"/>
      <c r="N929" s="93"/>
      <c r="O929" s="65"/>
      <c r="P929" s="55"/>
      <c r="Q929" s="56"/>
      <c r="R929" s="66"/>
      <c r="S929" s="58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>
      <c r="A930" s="91"/>
      <c r="B930" s="53"/>
      <c r="C930" s="54"/>
      <c r="D930" s="55"/>
      <c r="E930" s="56"/>
      <c r="F930" s="57"/>
      <c r="G930" s="58"/>
      <c r="H930" s="52"/>
      <c r="I930" s="59"/>
      <c r="J930" s="60"/>
      <c r="K930" s="61"/>
      <c r="L930" s="92"/>
      <c r="M930" s="63"/>
      <c r="N930" s="93"/>
      <c r="O930" s="65"/>
      <c r="P930" s="55"/>
      <c r="Q930" s="56"/>
      <c r="R930" s="66"/>
      <c r="S930" s="58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>
      <c r="A931" s="91"/>
      <c r="B931" s="53"/>
      <c r="C931" s="54"/>
      <c r="D931" s="55"/>
      <c r="E931" s="56"/>
      <c r="F931" s="57"/>
      <c r="G931" s="58"/>
      <c r="H931" s="52"/>
      <c r="I931" s="59"/>
      <c r="J931" s="60"/>
      <c r="K931" s="61"/>
      <c r="L931" s="92"/>
      <c r="M931" s="63"/>
      <c r="N931" s="93"/>
      <c r="O931" s="65"/>
      <c r="P931" s="55"/>
      <c r="Q931" s="56"/>
      <c r="R931" s="66"/>
      <c r="S931" s="58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>
      <c r="A932" s="91"/>
      <c r="B932" s="53"/>
      <c r="C932" s="54"/>
      <c r="D932" s="55"/>
      <c r="E932" s="56"/>
      <c r="F932" s="57"/>
      <c r="G932" s="58"/>
      <c r="H932" s="52"/>
      <c r="I932" s="59"/>
      <c r="J932" s="60"/>
      <c r="K932" s="61"/>
      <c r="L932" s="92"/>
      <c r="M932" s="63"/>
      <c r="N932" s="93"/>
      <c r="O932" s="65"/>
      <c r="P932" s="55"/>
      <c r="Q932" s="56"/>
      <c r="R932" s="66"/>
      <c r="S932" s="58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>
      <c r="A933" s="91"/>
      <c r="B933" s="53"/>
      <c r="C933" s="54"/>
      <c r="D933" s="55"/>
      <c r="E933" s="56"/>
      <c r="F933" s="57"/>
      <c r="G933" s="58"/>
      <c r="H933" s="52"/>
      <c r="I933" s="59"/>
      <c r="J933" s="60"/>
      <c r="K933" s="61"/>
      <c r="L933" s="92"/>
      <c r="M933" s="63"/>
      <c r="N933" s="93"/>
      <c r="O933" s="65"/>
      <c r="P933" s="55"/>
      <c r="Q933" s="56"/>
      <c r="R933" s="66"/>
      <c r="S933" s="58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>
      <c r="A934" s="91"/>
      <c r="B934" s="53"/>
      <c r="C934" s="54"/>
      <c r="D934" s="55"/>
      <c r="E934" s="56"/>
      <c r="F934" s="57"/>
      <c r="G934" s="58"/>
      <c r="H934" s="52"/>
      <c r="I934" s="59"/>
      <c r="J934" s="60"/>
      <c r="K934" s="61"/>
      <c r="L934" s="92"/>
      <c r="M934" s="63"/>
      <c r="N934" s="93"/>
      <c r="O934" s="65"/>
      <c r="P934" s="55"/>
      <c r="Q934" s="56"/>
      <c r="R934" s="66"/>
      <c r="S934" s="58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>
      <c r="A935" s="91"/>
      <c r="B935" s="53"/>
      <c r="C935" s="54"/>
      <c r="D935" s="55"/>
      <c r="E935" s="56"/>
      <c r="F935" s="57"/>
      <c r="G935" s="58"/>
      <c r="H935" s="52"/>
      <c r="I935" s="59"/>
      <c r="J935" s="60"/>
      <c r="K935" s="61"/>
      <c r="L935" s="92"/>
      <c r="M935" s="63"/>
      <c r="N935" s="93"/>
      <c r="O935" s="65"/>
      <c r="P935" s="55"/>
      <c r="Q935" s="56"/>
      <c r="R935" s="66"/>
      <c r="S935" s="58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>
      <c r="A936" s="91"/>
      <c r="B936" s="53"/>
      <c r="C936" s="54"/>
      <c r="D936" s="55"/>
      <c r="E936" s="56"/>
      <c r="F936" s="57"/>
      <c r="G936" s="58"/>
      <c r="H936" s="52"/>
      <c r="I936" s="59"/>
      <c r="J936" s="60"/>
      <c r="K936" s="61"/>
      <c r="L936" s="92"/>
      <c r="M936" s="63"/>
      <c r="N936" s="93"/>
      <c r="O936" s="65"/>
      <c r="P936" s="55"/>
      <c r="Q936" s="56"/>
      <c r="R936" s="66"/>
      <c r="S936" s="58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>
      <c r="A937" s="91"/>
      <c r="B937" s="53"/>
      <c r="C937" s="54"/>
      <c r="D937" s="55"/>
      <c r="E937" s="56"/>
      <c r="F937" s="57"/>
      <c r="G937" s="58"/>
      <c r="H937" s="52"/>
      <c r="I937" s="59"/>
      <c r="J937" s="60"/>
      <c r="K937" s="61"/>
      <c r="L937" s="92"/>
      <c r="M937" s="63"/>
      <c r="N937" s="93"/>
      <c r="O937" s="65"/>
      <c r="P937" s="55"/>
      <c r="Q937" s="56"/>
      <c r="R937" s="66"/>
      <c r="S937" s="58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>
      <c r="A938" s="91"/>
      <c r="B938" s="53"/>
      <c r="C938" s="54"/>
      <c r="D938" s="55"/>
      <c r="E938" s="56"/>
      <c r="F938" s="57"/>
      <c r="G938" s="58"/>
      <c r="H938" s="52"/>
      <c r="I938" s="59"/>
      <c r="J938" s="60"/>
      <c r="K938" s="61"/>
      <c r="L938" s="92"/>
      <c r="M938" s="63"/>
      <c r="N938" s="93"/>
      <c r="O938" s="65"/>
      <c r="P938" s="55"/>
      <c r="Q938" s="56"/>
      <c r="R938" s="66"/>
      <c r="S938" s="58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>
      <c r="A939" s="91"/>
      <c r="B939" s="53"/>
      <c r="C939" s="54"/>
      <c r="D939" s="55"/>
      <c r="E939" s="56"/>
      <c r="F939" s="57"/>
      <c r="G939" s="58"/>
      <c r="H939" s="52"/>
      <c r="I939" s="59"/>
      <c r="J939" s="60"/>
      <c r="K939" s="61"/>
      <c r="L939" s="92"/>
      <c r="M939" s="63"/>
      <c r="N939" s="93"/>
      <c r="O939" s="65"/>
      <c r="P939" s="55"/>
      <c r="Q939" s="56"/>
      <c r="R939" s="66"/>
      <c r="S939" s="58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>
      <c r="A940" s="91"/>
      <c r="B940" s="53"/>
      <c r="C940" s="54"/>
      <c r="D940" s="55"/>
      <c r="E940" s="56"/>
      <c r="F940" s="57"/>
      <c r="G940" s="58"/>
      <c r="H940" s="52"/>
      <c r="I940" s="59"/>
      <c r="J940" s="60"/>
      <c r="K940" s="61"/>
      <c r="L940" s="92"/>
      <c r="M940" s="63"/>
      <c r="N940" s="93"/>
      <c r="O940" s="65"/>
      <c r="P940" s="55"/>
      <c r="Q940" s="56"/>
      <c r="R940" s="66"/>
      <c r="S940" s="58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>
      <c r="A941" s="91"/>
      <c r="B941" s="53"/>
      <c r="C941" s="54"/>
      <c r="D941" s="55"/>
      <c r="E941" s="56"/>
      <c r="F941" s="57"/>
      <c r="G941" s="58"/>
      <c r="H941" s="52"/>
      <c r="I941" s="59"/>
      <c r="J941" s="60"/>
      <c r="K941" s="61"/>
      <c r="L941" s="92"/>
      <c r="M941" s="63"/>
      <c r="N941" s="93"/>
      <c r="O941" s="65"/>
      <c r="P941" s="55"/>
      <c r="Q941" s="56"/>
      <c r="R941" s="66"/>
      <c r="S941" s="58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>
      <c r="A942" s="91"/>
      <c r="B942" s="53"/>
      <c r="C942" s="54"/>
      <c r="D942" s="55"/>
      <c r="E942" s="56"/>
      <c r="F942" s="57"/>
      <c r="G942" s="58"/>
      <c r="H942" s="52"/>
      <c r="I942" s="59"/>
      <c r="J942" s="60"/>
      <c r="K942" s="61"/>
      <c r="L942" s="92"/>
      <c r="M942" s="63"/>
      <c r="N942" s="93"/>
      <c r="O942" s="65"/>
      <c r="P942" s="55"/>
      <c r="Q942" s="56"/>
      <c r="R942" s="66"/>
      <c r="S942" s="58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>
      <c r="A943" s="91"/>
      <c r="B943" s="53"/>
      <c r="C943" s="54"/>
      <c r="D943" s="55"/>
      <c r="E943" s="56"/>
      <c r="F943" s="57"/>
      <c r="G943" s="58"/>
      <c r="H943" s="52"/>
      <c r="I943" s="59"/>
      <c r="J943" s="60"/>
      <c r="K943" s="61"/>
      <c r="L943" s="92"/>
      <c r="M943" s="63"/>
      <c r="N943" s="93"/>
      <c r="O943" s="65"/>
      <c r="P943" s="55"/>
      <c r="Q943" s="56"/>
      <c r="R943" s="66"/>
      <c r="S943" s="58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>
      <c r="A944" s="91"/>
      <c r="B944" s="53"/>
      <c r="C944" s="54"/>
      <c r="D944" s="55"/>
      <c r="E944" s="56"/>
      <c r="F944" s="57"/>
      <c r="G944" s="58"/>
      <c r="H944" s="52"/>
      <c r="I944" s="59"/>
      <c r="J944" s="60"/>
      <c r="K944" s="61"/>
      <c r="L944" s="92"/>
      <c r="M944" s="63"/>
      <c r="N944" s="93"/>
      <c r="O944" s="65"/>
      <c r="P944" s="55"/>
      <c r="Q944" s="56"/>
      <c r="R944" s="66"/>
      <c r="S944" s="58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>
      <c r="A945" s="91"/>
      <c r="B945" s="53"/>
      <c r="C945" s="54"/>
      <c r="D945" s="55"/>
      <c r="E945" s="56"/>
      <c r="F945" s="57"/>
      <c r="G945" s="58"/>
      <c r="H945" s="52"/>
      <c r="I945" s="59"/>
      <c r="J945" s="60"/>
      <c r="K945" s="61"/>
      <c r="L945" s="92"/>
      <c r="M945" s="63"/>
      <c r="N945" s="93"/>
      <c r="O945" s="65"/>
      <c r="P945" s="55"/>
      <c r="Q945" s="56"/>
      <c r="R945" s="66"/>
      <c r="S945" s="58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>
      <c r="A946" s="91"/>
      <c r="B946" s="53"/>
      <c r="C946" s="54"/>
      <c r="D946" s="55"/>
      <c r="E946" s="56"/>
      <c r="F946" s="57"/>
      <c r="G946" s="58"/>
      <c r="H946" s="52"/>
      <c r="I946" s="59"/>
      <c r="J946" s="60"/>
      <c r="K946" s="61"/>
      <c r="L946" s="92"/>
      <c r="M946" s="63"/>
      <c r="N946" s="93"/>
      <c r="O946" s="65"/>
      <c r="P946" s="55"/>
      <c r="Q946" s="56"/>
      <c r="R946" s="66"/>
      <c r="S946" s="58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>
      <c r="A947" s="91"/>
      <c r="B947" s="53"/>
      <c r="C947" s="54"/>
      <c r="D947" s="55"/>
      <c r="E947" s="56"/>
      <c r="F947" s="57"/>
      <c r="G947" s="58"/>
      <c r="H947" s="52"/>
      <c r="I947" s="59"/>
      <c r="J947" s="60"/>
      <c r="K947" s="61"/>
      <c r="L947" s="92"/>
      <c r="M947" s="63"/>
      <c r="N947" s="93"/>
      <c r="O947" s="65"/>
      <c r="P947" s="55"/>
      <c r="Q947" s="56"/>
      <c r="R947" s="66"/>
      <c r="S947" s="58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>
      <c r="A948" s="91"/>
      <c r="B948" s="53"/>
      <c r="C948" s="54"/>
      <c r="D948" s="55"/>
      <c r="E948" s="56"/>
      <c r="F948" s="57"/>
      <c r="G948" s="58"/>
      <c r="H948" s="52"/>
      <c r="I948" s="59"/>
      <c r="J948" s="60"/>
      <c r="K948" s="61"/>
      <c r="L948" s="92"/>
      <c r="M948" s="63"/>
      <c r="N948" s="93"/>
      <c r="O948" s="65"/>
      <c r="P948" s="55"/>
      <c r="Q948" s="56"/>
      <c r="R948" s="66"/>
      <c r="S948" s="58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>
      <c r="A949" s="91"/>
      <c r="B949" s="53"/>
      <c r="C949" s="54"/>
      <c r="D949" s="55"/>
      <c r="E949" s="56"/>
      <c r="F949" s="57"/>
      <c r="G949" s="58"/>
      <c r="H949" s="52"/>
      <c r="I949" s="59"/>
      <c r="J949" s="60"/>
      <c r="K949" s="61"/>
      <c r="L949" s="92"/>
      <c r="M949" s="63"/>
      <c r="N949" s="93"/>
      <c r="O949" s="65"/>
      <c r="P949" s="55"/>
      <c r="Q949" s="56"/>
      <c r="R949" s="66"/>
      <c r="S949" s="58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>
      <c r="A950" s="91"/>
      <c r="B950" s="53"/>
      <c r="C950" s="54"/>
      <c r="D950" s="55"/>
      <c r="E950" s="56"/>
      <c r="F950" s="57"/>
      <c r="G950" s="58"/>
      <c r="H950" s="52"/>
      <c r="I950" s="59"/>
      <c r="J950" s="60"/>
      <c r="K950" s="61"/>
      <c r="L950" s="92"/>
      <c r="M950" s="63"/>
      <c r="N950" s="93"/>
      <c r="O950" s="65"/>
      <c r="P950" s="55"/>
      <c r="Q950" s="56"/>
      <c r="R950" s="66"/>
      <c r="S950" s="58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>
      <c r="A951" s="91"/>
      <c r="B951" s="53"/>
      <c r="C951" s="54"/>
      <c r="D951" s="55"/>
      <c r="E951" s="56"/>
      <c r="F951" s="57"/>
      <c r="G951" s="58"/>
      <c r="H951" s="52"/>
      <c r="I951" s="59"/>
      <c r="J951" s="60"/>
      <c r="K951" s="61"/>
      <c r="L951" s="92"/>
      <c r="M951" s="63"/>
      <c r="N951" s="93"/>
      <c r="O951" s="65"/>
      <c r="P951" s="55"/>
      <c r="Q951" s="56"/>
      <c r="R951" s="66"/>
      <c r="S951" s="58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>
      <c r="A952" s="91"/>
      <c r="B952" s="53"/>
      <c r="C952" s="54"/>
      <c r="D952" s="55"/>
      <c r="E952" s="56"/>
      <c r="F952" s="57"/>
      <c r="G952" s="58"/>
      <c r="H952" s="52"/>
      <c r="I952" s="59"/>
      <c r="J952" s="60"/>
      <c r="K952" s="61"/>
      <c r="L952" s="92"/>
      <c r="M952" s="63"/>
      <c r="N952" s="93"/>
      <c r="O952" s="65"/>
      <c r="P952" s="55"/>
      <c r="Q952" s="56"/>
      <c r="R952" s="66"/>
      <c r="S952" s="58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>
      <c r="A953" s="91"/>
      <c r="B953" s="53"/>
      <c r="C953" s="54"/>
      <c r="D953" s="55"/>
      <c r="E953" s="56"/>
      <c r="F953" s="57"/>
      <c r="G953" s="58"/>
      <c r="H953" s="52"/>
      <c r="I953" s="59"/>
      <c r="J953" s="60"/>
      <c r="K953" s="61"/>
      <c r="L953" s="92"/>
      <c r="M953" s="63"/>
      <c r="N953" s="93"/>
      <c r="O953" s="65"/>
      <c r="P953" s="55"/>
      <c r="Q953" s="56"/>
      <c r="R953" s="66"/>
      <c r="S953" s="58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>
      <c r="A954" s="91"/>
      <c r="B954" s="53"/>
      <c r="C954" s="54"/>
      <c r="D954" s="55"/>
      <c r="E954" s="56"/>
      <c r="F954" s="57"/>
      <c r="G954" s="58"/>
      <c r="H954" s="52"/>
      <c r="I954" s="59"/>
      <c r="J954" s="60"/>
      <c r="K954" s="61"/>
      <c r="L954" s="92"/>
      <c r="M954" s="63"/>
      <c r="N954" s="93"/>
      <c r="O954" s="65"/>
      <c r="P954" s="55"/>
      <c r="Q954" s="56"/>
      <c r="R954" s="66"/>
      <c r="S954" s="58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>
      <c r="A955" s="91"/>
      <c r="B955" s="53"/>
      <c r="C955" s="54"/>
      <c r="D955" s="55"/>
      <c r="E955" s="56"/>
      <c r="F955" s="57"/>
      <c r="G955" s="58"/>
      <c r="H955" s="52"/>
      <c r="I955" s="59"/>
      <c r="J955" s="60"/>
      <c r="K955" s="61"/>
      <c r="L955" s="92"/>
      <c r="M955" s="63"/>
      <c r="N955" s="93"/>
      <c r="O955" s="65"/>
      <c r="P955" s="55"/>
      <c r="Q955" s="56"/>
      <c r="R955" s="66"/>
      <c r="S955" s="58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>
      <c r="A956" s="91"/>
      <c r="B956" s="53"/>
      <c r="C956" s="54"/>
      <c r="D956" s="55"/>
      <c r="E956" s="56"/>
      <c r="F956" s="57"/>
      <c r="G956" s="58"/>
      <c r="H956" s="52"/>
      <c r="I956" s="59"/>
      <c r="J956" s="60"/>
      <c r="K956" s="61"/>
      <c r="L956" s="92"/>
      <c r="M956" s="63"/>
      <c r="N956" s="93"/>
      <c r="O956" s="65"/>
      <c r="P956" s="55"/>
      <c r="Q956" s="56"/>
      <c r="R956" s="66"/>
      <c r="S956" s="58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>
      <c r="A957" s="91"/>
      <c r="B957" s="53"/>
      <c r="C957" s="54"/>
      <c r="D957" s="55"/>
      <c r="E957" s="56"/>
      <c r="F957" s="57"/>
      <c r="G957" s="58"/>
      <c r="H957" s="52"/>
      <c r="I957" s="59"/>
      <c r="J957" s="60"/>
      <c r="K957" s="61"/>
      <c r="L957" s="92"/>
      <c r="M957" s="63"/>
      <c r="N957" s="93"/>
      <c r="O957" s="65"/>
      <c r="P957" s="55"/>
      <c r="Q957" s="56"/>
      <c r="R957" s="66"/>
      <c r="S957" s="58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>
      <c r="A958" s="91"/>
      <c r="B958" s="53"/>
      <c r="C958" s="54"/>
      <c r="D958" s="55"/>
      <c r="E958" s="56"/>
      <c r="F958" s="57"/>
      <c r="G958" s="58"/>
      <c r="H958" s="52"/>
      <c r="I958" s="59"/>
      <c r="J958" s="60"/>
      <c r="K958" s="61"/>
      <c r="L958" s="92"/>
      <c r="M958" s="63"/>
      <c r="N958" s="93"/>
      <c r="O958" s="65"/>
      <c r="P958" s="55"/>
      <c r="Q958" s="56"/>
      <c r="R958" s="66"/>
      <c r="S958" s="58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>
      <c r="A959" s="91"/>
      <c r="B959" s="53"/>
      <c r="C959" s="54"/>
      <c r="D959" s="55"/>
      <c r="E959" s="56"/>
      <c r="F959" s="57"/>
      <c r="G959" s="58"/>
      <c r="H959" s="52"/>
      <c r="I959" s="59"/>
      <c r="J959" s="60"/>
      <c r="K959" s="61"/>
      <c r="L959" s="92"/>
      <c r="M959" s="63"/>
      <c r="N959" s="93"/>
      <c r="O959" s="65"/>
      <c r="P959" s="55"/>
      <c r="Q959" s="56"/>
      <c r="R959" s="66"/>
      <c r="S959" s="58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>
      <c r="A960" s="91"/>
      <c r="B960" s="53"/>
      <c r="C960" s="54"/>
      <c r="D960" s="55"/>
      <c r="E960" s="56"/>
      <c r="F960" s="57"/>
      <c r="G960" s="58"/>
      <c r="H960" s="52"/>
      <c r="I960" s="59"/>
      <c r="J960" s="60"/>
      <c r="K960" s="61"/>
      <c r="L960" s="92"/>
      <c r="M960" s="63"/>
      <c r="N960" s="93"/>
      <c r="O960" s="65"/>
      <c r="P960" s="55"/>
      <c r="Q960" s="56"/>
      <c r="R960" s="66"/>
      <c r="S960" s="58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>
      <c r="A961" s="91"/>
      <c r="B961" s="53"/>
      <c r="C961" s="54"/>
      <c r="D961" s="55"/>
      <c r="E961" s="56"/>
      <c r="F961" s="57"/>
      <c r="G961" s="58"/>
      <c r="H961" s="52"/>
      <c r="I961" s="59"/>
      <c r="J961" s="60"/>
      <c r="K961" s="61"/>
      <c r="L961" s="92"/>
      <c r="M961" s="63"/>
      <c r="N961" s="93"/>
      <c r="O961" s="65"/>
      <c r="P961" s="55"/>
      <c r="Q961" s="56"/>
      <c r="R961" s="66"/>
      <c r="S961" s="58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>
      <c r="A962" s="91"/>
      <c r="B962" s="53"/>
      <c r="C962" s="54"/>
      <c r="D962" s="55"/>
      <c r="E962" s="56"/>
      <c r="F962" s="57"/>
      <c r="G962" s="58"/>
      <c r="H962" s="52"/>
      <c r="I962" s="59"/>
      <c r="J962" s="60"/>
      <c r="K962" s="61"/>
      <c r="L962" s="92"/>
      <c r="M962" s="63"/>
      <c r="N962" s="93"/>
      <c r="O962" s="65"/>
      <c r="P962" s="55"/>
      <c r="Q962" s="56"/>
      <c r="R962" s="66"/>
      <c r="S962" s="58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>
      <c r="A963" s="91"/>
      <c r="B963" s="53"/>
      <c r="C963" s="54"/>
      <c r="D963" s="55"/>
      <c r="E963" s="56"/>
      <c r="F963" s="57"/>
      <c r="G963" s="58"/>
      <c r="H963" s="52"/>
      <c r="I963" s="59"/>
      <c r="J963" s="60"/>
      <c r="K963" s="61"/>
      <c r="L963" s="92"/>
      <c r="M963" s="63"/>
      <c r="N963" s="93"/>
      <c r="O963" s="65"/>
      <c r="P963" s="55"/>
      <c r="Q963" s="56"/>
      <c r="R963" s="66"/>
      <c r="S963" s="58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>
      <c r="A964" s="91"/>
      <c r="B964" s="53"/>
      <c r="C964" s="54"/>
      <c r="D964" s="55"/>
      <c r="E964" s="56"/>
      <c r="F964" s="57"/>
      <c r="G964" s="58"/>
      <c r="H964" s="52"/>
      <c r="I964" s="59"/>
      <c r="J964" s="60"/>
      <c r="K964" s="61"/>
      <c r="L964" s="92"/>
      <c r="M964" s="63"/>
      <c r="N964" s="93"/>
      <c r="O964" s="65"/>
      <c r="P964" s="55"/>
      <c r="Q964" s="56"/>
      <c r="R964" s="66"/>
      <c r="S964" s="58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>
      <c r="A965" s="91"/>
      <c r="B965" s="53"/>
      <c r="C965" s="54"/>
      <c r="D965" s="55"/>
      <c r="E965" s="56"/>
      <c r="F965" s="57"/>
      <c r="G965" s="58"/>
      <c r="H965" s="52"/>
      <c r="I965" s="59"/>
      <c r="J965" s="60"/>
      <c r="K965" s="61"/>
      <c r="L965" s="92"/>
      <c r="M965" s="63"/>
      <c r="N965" s="93"/>
      <c r="O965" s="65"/>
      <c r="P965" s="55"/>
      <c r="Q965" s="56"/>
      <c r="R965" s="66"/>
      <c r="S965" s="58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>
      <c r="A966" s="91"/>
      <c r="B966" s="53"/>
      <c r="C966" s="54"/>
      <c r="D966" s="55"/>
      <c r="E966" s="56"/>
      <c r="F966" s="57"/>
      <c r="G966" s="58"/>
      <c r="H966" s="52"/>
      <c r="I966" s="59"/>
      <c r="J966" s="60"/>
      <c r="K966" s="61"/>
      <c r="L966" s="92"/>
      <c r="M966" s="63"/>
      <c r="N966" s="93"/>
      <c r="O966" s="65"/>
      <c r="P966" s="55"/>
      <c r="Q966" s="56"/>
      <c r="R966" s="66"/>
      <c r="S966" s="58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>
      <c r="A967" s="91"/>
      <c r="B967" s="53"/>
      <c r="C967" s="54"/>
      <c r="D967" s="55"/>
      <c r="E967" s="56"/>
      <c r="F967" s="57"/>
      <c r="G967" s="58"/>
      <c r="H967" s="52"/>
      <c r="I967" s="59"/>
      <c r="J967" s="60"/>
      <c r="K967" s="61"/>
      <c r="L967" s="92"/>
      <c r="M967" s="63"/>
      <c r="N967" s="93"/>
      <c r="O967" s="65"/>
      <c r="P967" s="55"/>
      <c r="Q967" s="56"/>
      <c r="R967" s="66"/>
      <c r="S967" s="58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>
      <c r="A968" s="91"/>
      <c r="B968" s="53"/>
      <c r="C968" s="54"/>
      <c r="D968" s="55"/>
      <c r="E968" s="56"/>
      <c r="F968" s="57"/>
      <c r="G968" s="58"/>
      <c r="H968" s="52"/>
      <c r="I968" s="59"/>
      <c r="J968" s="60"/>
      <c r="K968" s="61"/>
      <c r="L968" s="92"/>
      <c r="M968" s="63"/>
      <c r="N968" s="93"/>
      <c r="O968" s="65"/>
      <c r="P968" s="55"/>
      <c r="Q968" s="56"/>
      <c r="R968" s="66"/>
      <c r="S968" s="58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>
      <c r="A969" s="91"/>
      <c r="B969" s="53"/>
      <c r="C969" s="54"/>
      <c r="D969" s="55"/>
      <c r="E969" s="56"/>
      <c r="F969" s="57"/>
      <c r="G969" s="58"/>
      <c r="H969" s="52"/>
      <c r="I969" s="59"/>
      <c r="J969" s="60"/>
      <c r="K969" s="61"/>
      <c r="L969" s="92"/>
      <c r="M969" s="63"/>
      <c r="N969" s="93"/>
      <c r="O969" s="65"/>
      <c r="P969" s="55"/>
      <c r="Q969" s="56"/>
      <c r="R969" s="66"/>
      <c r="S969" s="58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>
      <c r="A970" s="91"/>
      <c r="B970" s="53"/>
      <c r="C970" s="54"/>
      <c r="D970" s="55"/>
      <c r="E970" s="56"/>
      <c r="F970" s="57"/>
      <c r="G970" s="58"/>
      <c r="H970" s="52"/>
      <c r="I970" s="59"/>
      <c r="J970" s="60"/>
      <c r="K970" s="61"/>
      <c r="L970" s="92"/>
      <c r="M970" s="63"/>
      <c r="N970" s="93"/>
      <c r="O970" s="65"/>
      <c r="P970" s="55"/>
      <c r="Q970" s="56"/>
      <c r="R970" s="66"/>
      <c r="S970" s="58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>
      <c r="A971" s="91"/>
      <c r="B971" s="53"/>
      <c r="C971" s="54"/>
      <c r="D971" s="55"/>
      <c r="E971" s="56"/>
      <c r="F971" s="57"/>
      <c r="G971" s="58"/>
      <c r="H971" s="52"/>
      <c r="I971" s="59"/>
      <c r="J971" s="60"/>
      <c r="K971" s="61"/>
      <c r="L971" s="92"/>
      <c r="M971" s="63"/>
      <c r="N971" s="93"/>
      <c r="O971" s="65"/>
      <c r="P971" s="55"/>
      <c r="Q971" s="56"/>
      <c r="R971" s="66"/>
      <c r="S971" s="58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>
      <c r="A972" s="91"/>
      <c r="B972" s="53"/>
      <c r="C972" s="54"/>
      <c r="D972" s="55"/>
      <c r="E972" s="56"/>
      <c r="F972" s="57"/>
      <c r="G972" s="58"/>
      <c r="H972" s="52"/>
      <c r="I972" s="59"/>
      <c r="J972" s="60"/>
      <c r="K972" s="61"/>
      <c r="L972" s="92"/>
      <c r="M972" s="63"/>
      <c r="N972" s="93"/>
      <c r="O972" s="65"/>
      <c r="P972" s="55"/>
      <c r="Q972" s="56"/>
      <c r="R972" s="66"/>
      <c r="S972" s="58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>
      <c r="A973" s="91"/>
      <c r="B973" s="53"/>
      <c r="C973" s="54"/>
      <c r="D973" s="55"/>
      <c r="E973" s="56"/>
      <c r="F973" s="57"/>
      <c r="G973" s="58"/>
      <c r="H973" s="52"/>
      <c r="I973" s="59"/>
      <c r="J973" s="60"/>
      <c r="K973" s="61"/>
      <c r="L973" s="92"/>
      <c r="M973" s="63"/>
      <c r="N973" s="93"/>
      <c r="O973" s="65"/>
      <c r="P973" s="55"/>
      <c r="Q973" s="56"/>
      <c r="R973" s="66"/>
      <c r="S973" s="58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>
      <c r="A974" s="91"/>
      <c r="B974" s="53"/>
      <c r="C974" s="54"/>
      <c r="D974" s="55"/>
      <c r="E974" s="56"/>
      <c r="F974" s="57"/>
      <c r="G974" s="58"/>
      <c r="H974" s="52"/>
      <c r="I974" s="59"/>
      <c r="J974" s="60"/>
      <c r="K974" s="61"/>
      <c r="L974" s="92"/>
      <c r="M974" s="63"/>
      <c r="N974" s="93"/>
      <c r="O974" s="65"/>
      <c r="P974" s="55"/>
      <c r="Q974" s="56"/>
      <c r="R974" s="66"/>
      <c r="S974" s="58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>
      <c r="A975" s="91"/>
      <c r="B975" s="53"/>
      <c r="C975" s="54"/>
      <c r="D975" s="55"/>
      <c r="E975" s="56"/>
      <c r="F975" s="57"/>
      <c r="G975" s="58"/>
      <c r="H975" s="52"/>
      <c r="I975" s="59"/>
      <c r="J975" s="60"/>
      <c r="K975" s="61"/>
      <c r="L975" s="92"/>
      <c r="M975" s="63"/>
      <c r="N975" s="93"/>
      <c r="O975" s="65"/>
      <c r="P975" s="55"/>
      <c r="Q975" s="56"/>
      <c r="R975" s="66"/>
      <c r="S975" s="58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>
      <c r="A976" s="91"/>
      <c r="B976" s="53"/>
      <c r="C976" s="54"/>
      <c r="D976" s="55"/>
      <c r="E976" s="56"/>
      <c r="F976" s="57"/>
      <c r="G976" s="58"/>
      <c r="H976" s="52"/>
      <c r="I976" s="59"/>
      <c r="J976" s="60"/>
      <c r="K976" s="61"/>
      <c r="L976" s="92"/>
      <c r="M976" s="63"/>
      <c r="N976" s="93"/>
      <c r="O976" s="65"/>
      <c r="P976" s="55"/>
      <c r="Q976" s="56"/>
      <c r="R976" s="66"/>
      <c r="S976" s="58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>
      <c r="A977" s="91"/>
      <c r="B977" s="53"/>
      <c r="C977" s="54"/>
      <c r="D977" s="55"/>
      <c r="E977" s="56"/>
      <c r="F977" s="57"/>
      <c r="G977" s="58"/>
      <c r="H977" s="52"/>
      <c r="I977" s="59"/>
      <c r="J977" s="60"/>
      <c r="K977" s="61"/>
      <c r="L977" s="92"/>
      <c r="M977" s="63"/>
      <c r="N977" s="93"/>
      <c r="O977" s="65"/>
      <c r="P977" s="55"/>
      <c r="Q977" s="56"/>
      <c r="R977" s="66"/>
      <c r="S977" s="58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>
      <c r="A978" s="91"/>
      <c r="B978" s="53"/>
      <c r="C978" s="54"/>
      <c r="D978" s="55"/>
      <c r="E978" s="56"/>
      <c r="F978" s="57"/>
      <c r="G978" s="58"/>
      <c r="H978" s="52"/>
      <c r="I978" s="59"/>
      <c r="J978" s="60"/>
      <c r="K978" s="61"/>
      <c r="L978" s="92"/>
      <c r="M978" s="63"/>
      <c r="N978" s="93"/>
      <c r="O978" s="65"/>
      <c r="P978" s="55"/>
      <c r="Q978" s="56"/>
      <c r="R978" s="66"/>
      <c r="S978" s="58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>
      <c r="A979" s="91"/>
      <c r="B979" s="53"/>
      <c r="C979" s="54"/>
      <c r="D979" s="55"/>
      <c r="E979" s="56"/>
      <c r="F979" s="57"/>
      <c r="G979" s="58"/>
      <c r="H979" s="52"/>
      <c r="I979" s="59"/>
      <c r="J979" s="60"/>
      <c r="K979" s="61"/>
      <c r="L979" s="92"/>
      <c r="M979" s="63"/>
      <c r="N979" s="93"/>
      <c r="O979" s="65"/>
      <c r="P979" s="55"/>
      <c r="Q979" s="56"/>
      <c r="R979" s="66"/>
      <c r="S979" s="58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>
      <c r="A980" s="91"/>
      <c r="B980" s="53"/>
      <c r="C980" s="54"/>
      <c r="D980" s="55"/>
      <c r="E980" s="56"/>
      <c r="F980" s="57"/>
      <c r="G980" s="58"/>
      <c r="H980" s="52"/>
      <c r="I980" s="59"/>
      <c r="J980" s="60"/>
      <c r="K980" s="61"/>
      <c r="L980" s="92"/>
      <c r="M980" s="63"/>
      <c r="N980" s="93"/>
      <c r="O980" s="65"/>
      <c r="P980" s="55"/>
      <c r="Q980" s="56"/>
      <c r="R980" s="66"/>
      <c r="S980" s="58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>
      <c r="A981" s="91"/>
      <c r="B981" s="53"/>
      <c r="C981" s="54"/>
      <c r="D981" s="55"/>
      <c r="E981" s="56"/>
      <c r="F981" s="57"/>
      <c r="G981" s="58"/>
      <c r="H981" s="52"/>
      <c r="I981" s="59"/>
      <c r="J981" s="60"/>
      <c r="K981" s="61"/>
      <c r="L981" s="92"/>
      <c r="M981" s="63"/>
      <c r="N981" s="93"/>
      <c r="O981" s="65"/>
      <c r="P981" s="55"/>
      <c r="Q981" s="56"/>
      <c r="R981" s="66"/>
      <c r="S981" s="58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>
      <c r="A982" s="91"/>
      <c r="B982" s="53"/>
      <c r="C982" s="54"/>
      <c r="D982" s="55"/>
      <c r="E982" s="56"/>
      <c r="F982" s="57"/>
      <c r="G982" s="58"/>
      <c r="H982" s="52"/>
      <c r="I982" s="59"/>
      <c r="J982" s="60"/>
      <c r="K982" s="61"/>
      <c r="L982" s="92"/>
      <c r="M982" s="63"/>
      <c r="N982" s="93"/>
      <c r="O982" s="65"/>
      <c r="P982" s="55"/>
      <c r="Q982" s="56"/>
      <c r="R982" s="66"/>
      <c r="S982" s="58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>
      <c r="A983" s="91"/>
      <c r="B983" s="53"/>
      <c r="C983" s="54"/>
      <c r="D983" s="55"/>
      <c r="E983" s="56"/>
      <c r="F983" s="57"/>
      <c r="G983" s="58"/>
      <c r="H983" s="52"/>
      <c r="I983" s="59"/>
      <c r="J983" s="60"/>
      <c r="K983" s="61"/>
      <c r="L983" s="92"/>
      <c r="M983" s="63"/>
      <c r="N983" s="93"/>
      <c r="O983" s="65"/>
      <c r="P983" s="55"/>
      <c r="Q983" s="56"/>
      <c r="R983" s="66"/>
      <c r="S983" s="58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>
      <c r="A984" s="91"/>
      <c r="B984" s="53"/>
      <c r="C984" s="54"/>
      <c r="D984" s="55"/>
      <c r="E984" s="56"/>
      <c r="F984" s="57"/>
      <c r="G984" s="58"/>
      <c r="H984" s="52"/>
      <c r="I984" s="59"/>
      <c r="J984" s="60"/>
      <c r="K984" s="61"/>
      <c r="L984" s="92"/>
      <c r="M984" s="63"/>
      <c r="N984" s="93"/>
      <c r="O984" s="65"/>
      <c r="P984" s="55"/>
      <c r="Q984" s="56"/>
      <c r="R984" s="66"/>
      <c r="S984" s="58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>
      <c r="A985" s="91"/>
      <c r="B985" s="53"/>
      <c r="C985" s="54"/>
      <c r="D985" s="55"/>
      <c r="E985" s="56"/>
      <c r="F985" s="57"/>
      <c r="G985" s="58"/>
      <c r="H985" s="52"/>
      <c r="I985" s="59"/>
      <c r="J985" s="60"/>
      <c r="K985" s="61"/>
      <c r="L985" s="92"/>
      <c r="M985" s="63"/>
      <c r="N985" s="93"/>
      <c r="O985" s="65"/>
      <c r="P985" s="55"/>
      <c r="Q985" s="56"/>
      <c r="R985" s="66"/>
      <c r="S985" s="58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>
      <c r="A986" s="91"/>
      <c r="B986" s="53"/>
      <c r="C986" s="54"/>
      <c r="D986" s="55"/>
      <c r="E986" s="56"/>
      <c r="F986" s="57"/>
      <c r="G986" s="58"/>
      <c r="H986" s="52"/>
      <c r="I986" s="59"/>
      <c r="J986" s="60"/>
      <c r="K986" s="61"/>
      <c r="L986" s="92"/>
      <c r="M986" s="63"/>
      <c r="N986" s="93"/>
      <c r="O986" s="65"/>
      <c r="P986" s="55"/>
      <c r="Q986" s="56"/>
      <c r="R986" s="66"/>
      <c r="S986" s="58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>
      <c r="A987" s="91"/>
      <c r="B987" s="53"/>
      <c r="C987" s="54"/>
      <c r="D987" s="55"/>
      <c r="E987" s="56"/>
      <c r="F987" s="57"/>
      <c r="G987" s="58"/>
      <c r="H987" s="52"/>
      <c r="I987" s="59"/>
      <c r="J987" s="60"/>
      <c r="K987" s="61"/>
      <c r="L987" s="92"/>
      <c r="M987" s="63"/>
      <c r="N987" s="93"/>
      <c r="O987" s="65"/>
      <c r="P987" s="55"/>
      <c r="Q987" s="56"/>
      <c r="R987" s="66"/>
      <c r="S987" s="58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>
      <c r="A988" s="91"/>
      <c r="B988" s="53"/>
      <c r="C988" s="54"/>
      <c r="D988" s="55"/>
      <c r="E988" s="56"/>
      <c r="F988" s="57"/>
      <c r="G988" s="58"/>
      <c r="H988" s="52"/>
      <c r="I988" s="59"/>
      <c r="J988" s="60"/>
      <c r="K988" s="61"/>
      <c r="L988" s="92"/>
      <c r="M988" s="63"/>
      <c r="N988" s="93"/>
      <c r="O988" s="65"/>
      <c r="P988" s="55"/>
      <c r="Q988" s="56"/>
      <c r="R988" s="66"/>
      <c r="S988" s="58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>
      <c r="A989" s="91"/>
      <c r="B989" s="53"/>
      <c r="C989" s="54"/>
      <c r="D989" s="55"/>
      <c r="E989" s="56"/>
      <c r="F989" s="57"/>
      <c r="G989" s="58"/>
      <c r="H989" s="52"/>
      <c r="I989" s="59"/>
      <c r="J989" s="60"/>
      <c r="K989" s="61"/>
      <c r="L989" s="92"/>
      <c r="M989" s="63"/>
      <c r="N989" s="93"/>
      <c r="O989" s="65"/>
      <c r="P989" s="55"/>
      <c r="Q989" s="56"/>
      <c r="R989" s="66"/>
      <c r="S989" s="58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>
      <c r="A990" s="91"/>
      <c r="B990" s="53"/>
      <c r="C990" s="54"/>
      <c r="D990" s="55"/>
      <c r="E990" s="56"/>
      <c r="F990" s="57"/>
      <c r="G990" s="58"/>
      <c r="H990" s="52"/>
      <c r="I990" s="59"/>
      <c r="J990" s="60"/>
      <c r="K990" s="61"/>
      <c r="L990" s="92"/>
      <c r="M990" s="63"/>
      <c r="N990" s="93"/>
      <c r="O990" s="65"/>
      <c r="P990" s="55"/>
      <c r="Q990" s="56"/>
      <c r="R990" s="66"/>
      <c r="S990" s="58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>
      <c r="A991" s="91"/>
      <c r="B991" s="53"/>
      <c r="C991" s="54"/>
      <c r="D991" s="55"/>
      <c r="E991" s="56"/>
      <c r="F991" s="57"/>
      <c r="G991" s="58"/>
      <c r="H991" s="52"/>
      <c r="I991" s="59"/>
      <c r="J991" s="60"/>
      <c r="K991" s="61"/>
      <c r="L991" s="92"/>
      <c r="M991" s="63"/>
      <c r="N991" s="93"/>
      <c r="O991" s="65"/>
      <c r="P991" s="55"/>
      <c r="Q991" s="56"/>
      <c r="R991" s="66"/>
      <c r="S991" s="58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>
      <c r="A992" s="91"/>
      <c r="B992" s="53"/>
      <c r="C992" s="54"/>
      <c r="D992" s="55"/>
      <c r="E992" s="56"/>
      <c r="F992" s="57"/>
      <c r="G992" s="58"/>
      <c r="H992" s="52"/>
      <c r="I992" s="59"/>
      <c r="J992" s="60"/>
      <c r="K992" s="61"/>
      <c r="L992" s="92"/>
      <c r="M992" s="63"/>
      <c r="N992" s="93"/>
      <c r="O992" s="65"/>
      <c r="P992" s="55"/>
      <c r="Q992" s="56"/>
      <c r="R992" s="66"/>
      <c r="S992" s="58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>
      <c r="A993" s="91"/>
      <c r="B993" s="53"/>
      <c r="C993" s="54"/>
      <c r="D993" s="55"/>
      <c r="E993" s="56"/>
      <c r="F993" s="57"/>
      <c r="G993" s="58"/>
      <c r="H993" s="52"/>
      <c r="I993" s="59"/>
      <c r="J993" s="60"/>
      <c r="K993" s="61"/>
      <c r="L993" s="92"/>
      <c r="M993" s="63"/>
      <c r="N993" s="93"/>
      <c r="O993" s="65"/>
      <c r="P993" s="55"/>
      <c r="Q993" s="56"/>
      <c r="R993" s="66"/>
      <c r="S993" s="58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>
      <c r="A994" s="91"/>
      <c r="B994" s="53"/>
      <c r="C994" s="54"/>
      <c r="D994" s="55"/>
      <c r="E994" s="56"/>
      <c r="F994" s="57"/>
      <c r="G994" s="58"/>
      <c r="H994" s="52"/>
      <c r="I994" s="59"/>
      <c r="J994" s="60"/>
      <c r="K994" s="61"/>
      <c r="L994" s="92"/>
      <c r="M994" s="63"/>
      <c r="N994" s="93"/>
      <c r="O994" s="65"/>
      <c r="P994" s="55"/>
      <c r="Q994" s="56"/>
      <c r="R994" s="66"/>
      <c r="S994" s="58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>
      <c r="A995" s="91"/>
      <c r="B995" s="53"/>
      <c r="C995" s="54"/>
      <c r="D995" s="55"/>
      <c r="E995" s="56"/>
      <c r="F995" s="57"/>
      <c r="G995" s="58"/>
      <c r="H995" s="52"/>
      <c r="I995" s="59"/>
      <c r="J995" s="60"/>
      <c r="K995" s="61"/>
      <c r="L995" s="92"/>
      <c r="M995" s="63"/>
      <c r="N995" s="93"/>
      <c r="O995" s="65"/>
      <c r="P995" s="55"/>
      <c r="Q995" s="56"/>
      <c r="R995" s="66"/>
      <c r="S995" s="58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>
      <c r="A996" s="91"/>
      <c r="B996" s="53"/>
      <c r="C996" s="54"/>
      <c r="D996" s="55"/>
      <c r="E996" s="56"/>
      <c r="F996" s="57"/>
      <c r="G996" s="58"/>
      <c r="H996" s="52"/>
      <c r="I996" s="59"/>
      <c r="J996" s="60"/>
      <c r="K996" s="61"/>
      <c r="L996" s="92"/>
      <c r="M996" s="63"/>
      <c r="N996" s="93"/>
      <c r="O996" s="65"/>
      <c r="P996" s="55"/>
      <c r="Q996" s="56"/>
      <c r="R996" s="66"/>
      <c r="S996" s="58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>
      <c r="A997" s="91"/>
      <c r="B997" s="53"/>
      <c r="C997" s="54"/>
      <c r="D997" s="55"/>
      <c r="E997" s="56"/>
      <c r="F997" s="57"/>
      <c r="G997" s="58"/>
      <c r="H997" s="52"/>
      <c r="I997" s="59"/>
      <c r="J997" s="60"/>
      <c r="K997" s="61"/>
      <c r="L997" s="92"/>
      <c r="M997" s="63"/>
      <c r="N997" s="93"/>
      <c r="O997" s="65"/>
      <c r="P997" s="55"/>
      <c r="Q997" s="56"/>
      <c r="R997" s="66"/>
      <c r="S997" s="58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>
      <c r="A998" s="91"/>
      <c r="B998" s="53"/>
      <c r="C998" s="54"/>
      <c r="D998" s="55"/>
      <c r="E998" s="56"/>
      <c r="F998" s="57"/>
      <c r="G998" s="58"/>
      <c r="H998" s="52"/>
      <c r="I998" s="59"/>
      <c r="J998" s="60"/>
      <c r="K998" s="61"/>
      <c r="L998" s="92"/>
      <c r="M998" s="63"/>
      <c r="N998" s="93"/>
      <c r="O998" s="65"/>
      <c r="P998" s="55"/>
      <c r="Q998" s="56"/>
      <c r="R998" s="66"/>
      <c r="S998" s="58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>
      <c r="A999" s="91"/>
      <c r="B999" s="53"/>
      <c r="C999" s="54"/>
      <c r="D999" s="55"/>
      <c r="E999" s="56"/>
      <c r="F999" s="57"/>
      <c r="G999" s="58"/>
      <c r="H999" s="52"/>
      <c r="I999" s="59"/>
      <c r="J999" s="60"/>
      <c r="K999" s="61"/>
      <c r="L999" s="92"/>
      <c r="M999" s="63"/>
      <c r="N999" s="93"/>
      <c r="O999" s="65"/>
      <c r="P999" s="55"/>
      <c r="Q999" s="56"/>
      <c r="R999" s="66"/>
      <c r="S999" s="58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>
      <c r="A1000" s="91"/>
      <c r="B1000" s="53"/>
      <c r="C1000" s="54"/>
      <c r="D1000" s="55"/>
      <c r="E1000" s="56"/>
      <c r="F1000" s="57"/>
      <c r="G1000" s="58"/>
      <c r="H1000" s="52"/>
      <c r="I1000" s="59"/>
      <c r="J1000" s="60"/>
      <c r="K1000" s="61"/>
      <c r="L1000" s="92"/>
      <c r="M1000" s="63"/>
      <c r="N1000" s="93"/>
      <c r="O1000" s="65"/>
      <c r="P1000" s="55"/>
      <c r="Q1000" s="56"/>
      <c r="R1000" s="66"/>
      <c r="S1000" s="58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4.75"/>
  </cols>
  <sheetData>
    <row r="1">
      <c r="A1" s="304" t="s">
        <v>665</v>
      </c>
      <c r="B1" s="304" t="s">
        <v>181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8.63"/>
    <col customWidth="1" min="2" max="2" width="43.63"/>
    <col customWidth="1" min="3" max="3" width="10.63"/>
    <col customWidth="1" min="4" max="4" width="12.38"/>
    <col customWidth="1" min="5" max="5" width="13.0"/>
    <col customWidth="1" min="6" max="6" width="8.5"/>
    <col customWidth="1" min="7" max="7" width="24.13"/>
    <col customWidth="1" min="8" max="8" width="17.75"/>
    <col customWidth="1" min="9" max="9" width="20.63"/>
    <col customWidth="1" min="10" max="10" width="23.25"/>
    <col customWidth="1" min="12" max="12" width="17.0"/>
    <col customWidth="1" min="13" max="14" width="19.13"/>
  </cols>
  <sheetData>
    <row r="1">
      <c r="A1" s="306" t="s">
        <v>710</v>
      </c>
      <c r="B1" s="306" t="s">
        <v>711</v>
      </c>
      <c r="C1" s="306" t="s">
        <v>712</v>
      </c>
      <c r="D1" s="306" t="s">
        <v>713</v>
      </c>
      <c r="E1" s="306" t="s">
        <v>714</v>
      </c>
      <c r="F1" s="306" t="s">
        <v>715</v>
      </c>
      <c r="G1" s="306" t="s">
        <v>716</v>
      </c>
      <c r="H1" s="306" t="s">
        <v>717</v>
      </c>
      <c r="I1" s="306" t="s">
        <v>718</v>
      </c>
      <c r="J1" s="306" t="s">
        <v>719</v>
      </c>
      <c r="K1" s="306" t="s">
        <v>720</v>
      </c>
      <c r="L1" s="306" t="s">
        <v>721</v>
      </c>
      <c r="M1" s="306" t="s">
        <v>722</v>
      </c>
      <c r="N1" s="306" t="s">
        <v>723</v>
      </c>
      <c r="O1" s="307"/>
      <c r="P1" s="307"/>
      <c r="Q1" s="308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</row>
    <row r="2">
      <c r="A2" s="310"/>
      <c r="B2" s="308"/>
      <c r="C2" s="311"/>
      <c r="D2" s="311"/>
      <c r="E2" s="311"/>
      <c r="F2" s="310"/>
      <c r="G2" s="310"/>
      <c r="H2" s="311"/>
      <c r="I2" s="310"/>
      <c r="J2" s="310"/>
      <c r="K2" s="312"/>
      <c r="L2" s="312"/>
      <c r="M2" s="310"/>
      <c r="N2" s="310"/>
      <c r="O2" s="255"/>
      <c r="P2" s="255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</row>
    <row r="3">
      <c r="A3" s="310"/>
      <c r="B3" s="308"/>
      <c r="C3" s="311"/>
      <c r="D3" s="311"/>
      <c r="E3" s="311"/>
      <c r="F3" s="310"/>
      <c r="G3" s="310"/>
      <c r="H3" s="311"/>
      <c r="I3" s="310"/>
      <c r="J3" s="310"/>
      <c r="K3" s="312"/>
      <c r="L3" s="312"/>
      <c r="M3" s="310"/>
      <c r="N3" s="310"/>
      <c r="O3" s="255"/>
      <c r="P3" s="255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</row>
    <row r="4">
      <c r="A4" s="310"/>
      <c r="B4" s="308"/>
      <c r="C4" s="311"/>
      <c r="D4" s="311"/>
      <c r="E4" s="311"/>
      <c r="F4" s="310"/>
      <c r="G4" s="310"/>
      <c r="H4" s="311"/>
      <c r="I4" s="310"/>
      <c r="J4" s="310"/>
      <c r="K4" s="312"/>
      <c r="L4" s="312"/>
      <c r="M4" s="310"/>
      <c r="N4" s="310"/>
      <c r="O4" s="255"/>
      <c r="P4" s="255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</row>
    <row r="5">
      <c r="A5" s="310"/>
      <c r="B5" s="308"/>
      <c r="C5" s="311"/>
      <c r="D5" s="311"/>
      <c r="E5" s="311"/>
      <c r="F5" s="310"/>
      <c r="G5" s="310"/>
      <c r="H5" s="311"/>
      <c r="I5" s="313"/>
      <c r="J5" s="310"/>
      <c r="K5" s="312"/>
      <c r="L5" s="312"/>
      <c r="M5" s="310"/>
      <c r="N5" s="310"/>
      <c r="O5" s="255"/>
      <c r="P5" s="255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</row>
    <row r="6">
      <c r="A6" s="310"/>
      <c r="B6" s="308"/>
      <c r="C6" s="311"/>
      <c r="D6" s="311"/>
      <c r="E6" s="311"/>
      <c r="F6" s="310"/>
      <c r="G6" s="310"/>
      <c r="H6" s="311"/>
      <c r="I6" s="310"/>
      <c r="J6" s="310"/>
      <c r="K6" s="312"/>
      <c r="L6" s="312"/>
      <c r="M6" s="310"/>
      <c r="N6" s="310"/>
      <c r="O6" s="255"/>
      <c r="P6" s="255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</row>
    <row r="7">
      <c r="A7" s="310"/>
      <c r="B7" s="308"/>
      <c r="C7" s="311"/>
      <c r="D7" s="311"/>
      <c r="E7" s="311"/>
      <c r="F7" s="310"/>
      <c r="G7" s="310"/>
      <c r="H7" s="311"/>
      <c r="I7" s="310"/>
      <c r="J7" s="310"/>
      <c r="K7" s="312"/>
      <c r="L7" s="312"/>
      <c r="M7" s="310"/>
      <c r="N7" s="310"/>
      <c r="O7" s="255"/>
      <c r="P7" s="255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</row>
    <row r="8">
      <c r="A8" s="310"/>
      <c r="B8" s="308"/>
      <c r="C8" s="311"/>
      <c r="D8" s="311"/>
      <c r="E8" s="311"/>
      <c r="F8" s="310"/>
      <c r="G8" s="310"/>
      <c r="H8" s="311"/>
      <c r="I8" s="310"/>
      <c r="J8" s="310"/>
      <c r="K8" s="312"/>
      <c r="L8" s="312"/>
      <c r="M8" s="310"/>
      <c r="N8" s="310"/>
      <c r="O8" s="255"/>
      <c r="P8" s="255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</row>
    <row r="9">
      <c r="A9" s="310"/>
      <c r="B9" s="308"/>
      <c r="C9" s="311"/>
      <c r="D9" s="311"/>
      <c r="E9" s="311"/>
      <c r="F9" s="310"/>
      <c r="G9" s="310"/>
      <c r="H9" s="311"/>
      <c r="I9" s="310"/>
      <c r="J9" s="310"/>
      <c r="K9" s="312"/>
      <c r="L9" s="312"/>
      <c r="M9" s="310"/>
      <c r="N9" s="310"/>
      <c r="O9" s="255"/>
      <c r="P9" s="255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  <c r="AI9" s="312"/>
    </row>
    <row r="10">
      <c r="A10" s="310"/>
      <c r="B10" s="308"/>
      <c r="C10" s="311"/>
      <c r="D10" s="311"/>
      <c r="E10" s="311"/>
      <c r="F10" s="310"/>
      <c r="G10" s="310"/>
      <c r="H10" s="311"/>
      <c r="I10" s="314"/>
      <c r="J10" s="310"/>
      <c r="K10" s="312"/>
      <c r="L10" s="312"/>
      <c r="M10" s="310"/>
      <c r="N10" s="310"/>
      <c r="O10" s="255"/>
      <c r="P10" s="255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/>
      <c r="AH10" s="312"/>
      <c r="AI10" s="312"/>
    </row>
    <row r="11">
      <c r="A11" s="310"/>
      <c r="B11" s="308"/>
      <c r="C11" s="311"/>
      <c r="D11" s="311"/>
      <c r="E11" s="311"/>
      <c r="F11" s="310"/>
      <c r="G11" s="310"/>
      <c r="H11" s="311"/>
      <c r="I11" s="310"/>
      <c r="J11" s="310"/>
      <c r="K11" s="312"/>
      <c r="L11" s="312"/>
      <c r="M11" s="310"/>
      <c r="N11" s="310"/>
      <c r="O11" s="255"/>
      <c r="P11" s="255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/>
      <c r="AI11" s="312"/>
    </row>
    <row r="12">
      <c r="A12" s="310"/>
      <c r="B12" s="308"/>
      <c r="C12" s="315"/>
      <c r="D12" s="311"/>
      <c r="E12" s="311"/>
      <c r="F12" s="310"/>
      <c r="G12" s="310"/>
      <c r="H12" s="311"/>
      <c r="I12" s="310"/>
      <c r="J12" s="310"/>
      <c r="K12" s="312"/>
      <c r="L12" s="312"/>
      <c r="M12" s="310"/>
      <c r="N12" s="310"/>
      <c r="O12" s="255"/>
      <c r="P12" s="255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/>
      <c r="AI12" s="312"/>
    </row>
    <row r="13">
      <c r="A13" s="310"/>
      <c r="B13" s="308"/>
      <c r="C13" s="311"/>
      <c r="D13" s="311"/>
      <c r="E13" s="311"/>
      <c r="F13" s="310"/>
      <c r="G13" s="310"/>
      <c r="H13" s="311"/>
      <c r="I13" s="316"/>
      <c r="J13" s="310"/>
      <c r="K13" s="312"/>
      <c r="L13" s="312"/>
      <c r="M13" s="310"/>
      <c r="N13" s="310"/>
      <c r="O13" s="255"/>
      <c r="P13" s="255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</row>
    <row r="14">
      <c r="A14" s="310"/>
      <c r="B14" s="308"/>
      <c r="C14" s="311"/>
      <c r="D14" s="311"/>
      <c r="E14" s="311"/>
      <c r="F14" s="310"/>
      <c r="G14" s="310"/>
      <c r="H14" s="311"/>
      <c r="I14" s="313"/>
      <c r="J14" s="310"/>
      <c r="K14" s="312"/>
      <c r="L14" s="312"/>
      <c r="M14" s="310"/>
      <c r="N14" s="310"/>
      <c r="O14" s="255"/>
      <c r="P14" s="255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</row>
    <row r="15">
      <c r="A15" s="310"/>
      <c r="B15" s="308"/>
      <c r="C15" s="311"/>
      <c r="D15" s="311"/>
      <c r="E15" s="311"/>
      <c r="F15" s="310"/>
      <c r="G15" s="310"/>
      <c r="H15" s="311"/>
      <c r="I15" s="310"/>
      <c r="J15" s="310"/>
      <c r="K15" s="312"/>
      <c r="L15" s="312"/>
      <c r="M15" s="310"/>
      <c r="N15" s="310"/>
      <c r="O15" s="255"/>
      <c r="P15" s="255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/>
      <c r="AI15" s="312"/>
    </row>
    <row r="16">
      <c r="A16" s="310"/>
      <c r="B16" s="308"/>
      <c r="C16" s="311"/>
      <c r="D16" s="311"/>
      <c r="E16" s="311"/>
      <c r="F16" s="310"/>
      <c r="G16" s="310"/>
      <c r="H16" s="311"/>
      <c r="I16" s="4"/>
      <c r="J16" s="310"/>
      <c r="K16" s="312"/>
      <c r="L16" s="312"/>
      <c r="M16" s="310"/>
      <c r="N16" s="310"/>
      <c r="O16" s="255"/>
      <c r="P16" s="255"/>
      <c r="Q16" s="312"/>
      <c r="R16" s="312"/>
      <c r="S16" s="312"/>
      <c r="T16" s="312"/>
      <c r="U16" s="312"/>
      <c r="V16" s="312"/>
      <c r="W16" s="312"/>
      <c r="X16" s="312"/>
      <c r="Y16" s="312"/>
      <c r="Z16" s="312"/>
      <c r="AA16" s="312"/>
      <c r="AB16" s="312"/>
      <c r="AC16" s="312"/>
      <c r="AD16" s="312"/>
      <c r="AE16" s="312"/>
      <c r="AF16" s="312"/>
      <c r="AG16" s="312"/>
      <c r="AH16" s="312"/>
      <c r="AI16" s="312"/>
    </row>
    <row r="17">
      <c r="A17" s="310"/>
      <c r="B17" s="308"/>
      <c r="C17" s="311"/>
      <c r="D17" s="311"/>
      <c r="E17" s="311"/>
      <c r="F17" s="310"/>
      <c r="G17" s="310"/>
      <c r="H17" s="311"/>
      <c r="I17" s="311"/>
      <c r="J17" s="310"/>
      <c r="K17" s="312"/>
      <c r="L17" s="312"/>
      <c r="M17" s="310"/>
      <c r="N17" s="310"/>
      <c r="O17" s="255"/>
      <c r="P17" s="255"/>
      <c r="Q17" s="31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/>
      <c r="AF17" s="312"/>
      <c r="AG17" s="312"/>
      <c r="AH17" s="312"/>
      <c r="AI17" s="312"/>
    </row>
    <row r="18">
      <c r="A18" s="310"/>
      <c r="B18" s="308"/>
      <c r="C18" s="311"/>
      <c r="D18" s="311"/>
      <c r="E18" s="311"/>
      <c r="F18" s="310"/>
      <c r="G18" s="310"/>
      <c r="H18" s="311"/>
      <c r="I18" s="317"/>
      <c r="J18" s="310"/>
      <c r="K18" s="312"/>
      <c r="L18" s="312"/>
      <c r="M18" s="310"/>
      <c r="N18" s="310"/>
      <c r="O18" s="255"/>
      <c r="P18" s="255"/>
      <c r="Q18" s="31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/>
      <c r="AF18" s="312"/>
      <c r="AG18" s="312"/>
      <c r="AH18" s="312"/>
      <c r="AI18" s="312"/>
    </row>
    <row r="19">
      <c r="A19" s="310"/>
      <c r="B19" s="308"/>
      <c r="C19" s="311"/>
      <c r="D19" s="311"/>
      <c r="E19" s="311"/>
      <c r="F19" s="310"/>
      <c r="G19" s="310"/>
      <c r="H19" s="311"/>
      <c r="I19" s="310"/>
      <c r="J19" s="310"/>
      <c r="K19" s="312"/>
      <c r="L19" s="312"/>
      <c r="M19" s="310"/>
      <c r="N19" s="310"/>
      <c r="O19" s="255"/>
      <c r="P19" s="255"/>
      <c r="Q19" s="312"/>
      <c r="R19" s="312"/>
      <c r="S19" s="312"/>
      <c r="T19" s="312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/>
      <c r="AF19" s="312"/>
      <c r="AG19" s="312"/>
      <c r="AH19" s="312"/>
      <c r="AI19" s="312"/>
    </row>
    <row r="20">
      <c r="A20" s="310"/>
      <c r="B20" s="308"/>
      <c r="C20" s="311"/>
      <c r="D20" s="311"/>
      <c r="E20" s="311"/>
      <c r="F20" s="310"/>
      <c r="G20" s="318"/>
      <c r="H20" s="310"/>
      <c r="I20" s="314"/>
      <c r="J20" s="310"/>
      <c r="K20" s="312"/>
      <c r="L20" s="312"/>
      <c r="M20" s="310"/>
      <c r="N20" s="310"/>
      <c r="O20" s="255"/>
      <c r="P20" s="255"/>
      <c r="Q20" s="312"/>
      <c r="R20" s="312"/>
      <c r="S20" s="312"/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/>
      <c r="AF20" s="312"/>
      <c r="AG20" s="312"/>
      <c r="AH20" s="312"/>
      <c r="AI20" s="312"/>
    </row>
    <row r="21">
      <c r="A21" s="310"/>
      <c r="B21" s="308"/>
      <c r="C21" s="310"/>
      <c r="D21" s="312"/>
      <c r="E21" s="310"/>
      <c r="F21" s="312"/>
      <c r="G21" s="310"/>
      <c r="H21" s="311"/>
      <c r="I21" s="310"/>
      <c r="J21" s="310"/>
      <c r="K21" s="312"/>
      <c r="L21" s="312"/>
      <c r="M21" s="312"/>
      <c r="N21" s="312"/>
      <c r="O21" s="255"/>
      <c r="P21" s="255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2"/>
      <c r="AH21" s="312"/>
      <c r="AI21" s="312"/>
    </row>
    <row r="22">
      <c r="A22" s="33"/>
      <c r="B22" s="319"/>
      <c r="C22" s="33"/>
      <c r="D22" s="30"/>
      <c r="E22" s="241"/>
      <c r="F22" s="30"/>
      <c r="G22" s="30"/>
      <c r="H22" s="30"/>
      <c r="I22" s="30"/>
      <c r="J22" s="33"/>
      <c r="K22" s="30"/>
      <c r="L22" s="30"/>
      <c r="M22" s="30"/>
      <c r="N22" s="30"/>
      <c r="O22" s="4"/>
      <c r="P22" s="4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</row>
    <row r="23">
      <c r="A23" s="255"/>
      <c r="B23" s="307"/>
      <c r="C23" s="255"/>
      <c r="D23" s="320"/>
      <c r="E23" s="321"/>
      <c r="F23" s="320"/>
      <c r="G23" s="320"/>
      <c r="H23" s="311"/>
      <c r="I23" s="320"/>
      <c r="J23" s="321"/>
      <c r="K23" s="320"/>
      <c r="L23" s="320"/>
      <c r="M23" s="320"/>
      <c r="N23" s="320"/>
      <c r="O23" s="255"/>
      <c r="P23" s="255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</row>
    <row r="24">
      <c r="A24" s="255"/>
      <c r="B24" s="307"/>
      <c r="C24" s="255"/>
      <c r="D24" s="321"/>
      <c r="E24" s="321"/>
      <c r="F24" s="320"/>
      <c r="G24" s="320"/>
      <c r="H24" s="321"/>
      <c r="I24" s="320"/>
      <c r="J24" s="321"/>
      <c r="K24" s="320"/>
      <c r="L24" s="320"/>
      <c r="M24" s="320"/>
      <c r="N24" s="320"/>
      <c r="O24" s="255"/>
      <c r="P24" s="255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</row>
    <row r="25">
      <c r="A25" s="255"/>
      <c r="B25" s="307"/>
      <c r="C25" s="255"/>
      <c r="D25" s="320"/>
      <c r="E25" s="321"/>
      <c r="F25" s="320"/>
      <c r="G25" s="320"/>
      <c r="H25" s="320"/>
      <c r="I25" s="320"/>
      <c r="J25" s="321"/>
      <c r="K25" s="320"/>
      <c r="L25" s="320"/>
      <c r="M25" s="320"/>
      <c r="N25" s="320"/>
      <c r="O25" s="255"/>
      <c r="P25" s="255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</row>
    <row r="26">
      <c r="A26" s="255"/>
      <c r="B26" s="307"/>
      <c r="C26" s="255"/>
      <c r="D26" s="320"/>
      <c r="E26" s="321"/>
      <c r="F26" s="320"/>
      <c r="G26" s="320"/>
      <c r="H26" s="320"/>
      <c r="I26" s="320"/>
      <c r="J26" s="321"/>
      <c r="K26" s="320"/>
      <c r="L26" s="320"/>
      <c r="M26" s="320"/>
      <c r="N26" s="320"/>
      <c r="O26" s="255"/>
      <c r="P26" s="255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</row>
    <row r="27">
      <c r="A27" s="255"/>
      <c r="B27" s="307"/>
      <c r="C27" s="255"/>
      <c r="D27" s="320"/>
      <c r="E27" s="321"/>
      <c r="F27" s="320"/>
      <c r="G27" s="320"/>
      <c r="H27" s="320"/>
      <c r="I27" s="320"/>
      <c r="J27" s="321"/>
      <c r="K27" s="320"/>
      <c r="L27" s="320"/>
      <c r="M27" s="320"/>
      <c r="N27" s="320"/>
      <c r="O27" s="255"/>
      <c r="P27" s="255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</row>
    <row r="28">
      <c r="A28" s="255"/>
      <c r="B28" s="307"/>
      <c r="C28" s="255"/>
      <c r="D28" s="320"/>
      <c r="E28" s="321"/>
      <c r="F28" s="320"/>
      <c r="G28" s="320"/>
      <c r="H28" s="320"/>
      <c r="I28" s="320"/>
      <c r="J28" s="321"/>
      <c r="K28" s="320"/>
      <c r="L28" s="320"/>
      <c r="M28" s="320"/>
      <c r="N28" s="320"/>
      <c r="O28" s="255"/>
      <c r="P28" s="255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</row>
    <row r="29">
      <c r="A29" s="255"/>
      <c r="B29" s="307"/>
      <c r="C29" s="255"/>
      <c r="D29" s="320"/>
      <c r="E29" s="321"/>
      <c r="F29" s="320"/>
      <c r="G29" s="320"/>
      <c r="H29" s="320"/>
      <c r="I29" s="320"/>
      <c r="J29" s="321"/>
      <c r="K29" s="320"/>
      <c r="L29" s="320"/>
      <c r="M29" s="320"/>
      <c r="N29" s="320"/>
      <c r="O29" s="255"/>
      <c r="P29" s="255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</row>
    <row r="30">
      <c r="A30" s="255"/>
      <c r="B30" s="307"/>
      <c r="C30" s="255"/>
      <c r="D30" s="320"/>
      <c r="E30" s="321"/>
      <c r="F30" s="320"/>
      <c r="G30" s="320"/>
      <c r="H30" s="320"/>
      <c r="I30" s="320"/>
      <c r="J30" s="321"/>
      <c r="K30" s="320"/>
      <c r="L30" s="320"/>
      <c r="M30" s="320"/>
      <c r="N30" s="320"/>
      <c r="O30" s="255"/>
      <c r="P30" s="255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</row>
    <row r="31">
      <c r="A31" s="255"/>
      <c r="B31" s="307"/>
      <c r="C31" s="255"/>
      <c r="D31" s="320"/>
      <c r="E31" s="321"/>
      <c r="F31" s="320"/>
      <c r="G31" s="320"/>
      <c r="H31" s="320"/>
      <c r="I31" s="320"/>
      <c r="J31" s="321"/>
      <c r="K31" s="320"/>
      <c r="L31" s="320"/>
      <c r="M31" s="320"/>
      <c r="N31" s="320"/>
      <c r="O31" s="255"/>
      <c r="P31" s="255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</row>
    <row r="32">
      <c r="A32" s="255"/>
      <c r="B32" s="307"/>
      <c r="C32" s="255"/>
      <c r="D32" s="320"/>
      <c r="E32" s="321"/>
      <c r="F32" s="320"/>
      <c r="G32" s="320"/>
      <c r="H32" s="320"/>
      <c r="I32" s="320"/>
      <c r="J32" s="321"/>
      <c r="K32" s="320"/>
      <c r="L32" s="320"/>
      <c r="M32" s="320"/>
      <c r="N32" s="320"/>
      <c r="O32" s="255"/>
      <c r="P32" s="255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</row>
    <row r="33">
      <c r="A33" s="255"/>
      <c r="B33" s="307"/>
      <c r="C33" s="255"/>
      <c r="D33" s="320"/>
      <c r="E33" s="321"/>
      <c r="F33" s="320"/>
      <c r="G33" s="320"/>
      <c r="H33" s="320"/>
      <c r="I33" s="320"/>
      <c r="J33" s="321"/>
      <c r="K33" s="320"/>
      <c r="L33" s="320"/>
      <c r="M33" s="320"/>
      <c r="N33" s="320"/>
      <c r="O33" s="255"/>
      <c r="P33" s="255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</row>
    <row r="34">
      <c r="A34" s="255"/>
      <c r="B34" s="307"/>
      <c r="C34" s="255"/>
      <c r="D34" s="320"/>
      <c r="E34" s="321"/>
      <c r="F34" s="320"/>
      <c r="G34" s="320"/>
      <c r="H34" s="320"/>
      <c r="I34" s="320"/>
      <c r="J34" s="321"/>
      <c r="K34" s="320"/>
      <c r="L34" s="320"/>
      <c r="M34" s="320"/>
      <c r="N34" s="320"/>
      <c r="O34" s="255"/>
      <c r="P34" s="255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</row>
    <row r="35">
      <c r="A35" s="255"/>
      <c r="B35" s="307"/>
      <c r="C35" s="255"/>
      <c r="D35" s="320"/>
      <c r="E35" s="321"/>
      <c r="F35" s="320"/>
      <c r="G35" s="320"/>
      <c r="H35" s="320"/>
      <c r="I35" s="320"/>
      <c r="J35" s="321"/>
      <c r="K35" s="320"/>
      <c r="L35" s="320"/>
      <c r="M35" s="320"/>
      <c r="N35" s="320"/>
      <c r="O35" s="255"/>
      <c r="P35" s="255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</row>
    <row r="36">
      <c r="A36" s="321"/>
      <c r="B36" s="308"/>
      <c r="C36" s="321"/>
      <c r="D36" s="320"/>
      <c r="E36" s="321"/>
      <c r="F36" s="320"/>
      <c r="G36" s="320"/>
      <c r="H36" s="320"/>
      <c r="I36" s="320"/>
      <c r="J36" s="321"/>
      <c r="K36" s="320"/>
      <c r="L36" s="320"/>
      <c r="M36" s="320"/>
      <c r="N36" s="320"/>
      <c r="O36" s="255"/>
      <c r="P36" s="255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320"/>
      <c r="AI36" s="320"/>
    </row>
    <row r="37">
      <c r="A37" s="320"/>
      <c r="B37" s="309"/>
      <c r="C37" s="320"/>
      <c r="D37" s="320"/>
      <c r="E37" s="320"/>
      <c r="F37" s="320"/>
      <c r="G37" s="320"/>
      <c r="H37" s="320"/>
      <c r="I37" s="320"/>
      <c r="J37" s="321"/>
      <c r="K37" s="320"/>
      <c r="L37" s="320"/>
      <c r="M37" s="320"/>
      <c r="N37" s="320"/>
      <c r="O37" s="255"/>
      <c r="P37" s="255"/>
      <c r="Q37" s="321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</row>
    <row r="38">
      <c r="A38" s="320"/>
      <c r="B38" s="309"/>
      <c r="C38" s="320"/>
      <c r="D38" s="320"/>
      <c r="E38" s="320"/>
      <c r="F38" s="320"/>
      <c r="G38" s="320"/>
      <c r="H38" s="320"/>
      <c r="I38" s="320"/>
      <c r="J38" s="321"/>
      <c r="K38" s="320"/>
      <c r="L38" s="320"/>
      <c r="M38" s="320"/>
      <c r="N38" s="320"/>
      <c r="O38" s="255"/>
      <c r="P38" s="255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</row>
    <row r="39">
      <c r="A39" s="321"/>
      <c r="B39" s="308"/>
      <c r="C39" s="321"/>
      <c r="D39" s="320"/>
      <c r="E39" s="320"/>
      <c r="F39" s="320"/>
      <c r="G39" s="320"/>
      <c r="H39" s="320"/>
      <c r="I39" s="320"/>
      <c r="J39" s="321"/>
      <c r="K39" s="320"/>
      <c r="L39" s="320"/>
      <c r="M39" s="320"/>
      <c r="N39" s="320"/>
      <c r="O39" s="255"/>
      <c r="P39" s="255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</row>
    <row r="40">
      <c r="A40" s="321"/>
      <c r="B40" s="308"/>
      <c r="C40" s="321"/>
      <c r="D40" s="321"/>
      <c r="E40" s="320"/>
      <c r="F40" s="321"/>
      <c r="G40" s="320"/>
      <c r="H40" s="321"/>
      <c r="I40" s="320"/>
      <c r="J40" s="321"/>
      <c r="K40" s="320"/>
      <c r="L40" s="320"/>
      <c r="M40" s="321"/>
      <c r="N40" s="321"/>
      <c r="O40" s="255"/>
      <c r="P40" s="255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</row>
    <row r="41">
      <c r="A41" s="321"/>
      <c r="B41" s="308"/>
      <c r="C41" s="321"/>
      <c r="D41" s="320"/>
      <c r="E41" s="320"/>
      <c r="F41" s="321"/>
      <c r="G41" s="320"/>
      <c r="H41" s="320"/>
      <c r="I41" s="320"/>
      <c r="J41" s="321"/>
      <c r="K41" s="320"/>
      <c r="L41" s="320"/>
      <c r="M41" s="321"/>
      <c r="N41" s="321"/>
      <c r="O41" s="255"/>
      <c r="P41" s="255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</row>
    <row r="42">
      <c r="A42" s="321"/>
      <c r="B42" s="308"/>
      <c r="C42" s="321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255"/>
      <c r="P42" s="255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</row>
    <row r="43">
      <c r="A43" s="321"/>
      <c r="B43" s="308"/>
      <c r="C43" s="321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255"/>
      <c r="P43" s="255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</row>
    <row r="44">
      <c r="A44" s="321"/>
      <c r="B44" s="308"/>
      <c r="C44" s="321"/>
      <c r="D44" s="320"/>
      <c r="E44" s="320"/>
      <c r="F44" s="320"/>
      <c r="G44" s="320"/>
      <c r="H44" s="320"/>
      <c r="I44" s="320"/>
      <c r="J44" s="321"/>
      <c r="K44" s="320"/>
      <c r="L44" s="320"/>
      <c r="M44" s="320"/>
      <c r="N44" s="320"/>
      <c r="O44" s="255"/>
      <c r="P44" s="255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</row>
    <row r="45">
      <c r="A45" s="312"/>
      <c r="B45" s="309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255"/>
      <c r="P45" s="255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</row>
    <row r="46">
      <c r="A46" s="312"/>
      <c r="B46" s="309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255"/>
      <c r="P46" s="255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</row>
    <row r="47">
      <c r="A47" s="312"/>
      <c r="B47" s="309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255"/>
      <c r="P47" s="255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</row>
    <row r="48">
      <c r="A48" s="312"/>
      <c r="B48" s="309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255"/>
      <c r="P48" s="255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</row>
    <row r="49">
      <c r="A49" s="312"/>
      <c r="B49" s="309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255"/>
      <c r="P49" s="255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</row>
    <row r="50">
      <c r="A50" s="312"/>
      <c r="B50" s="309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255"/>
      <c r="P50" s="255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</row>
    <row r="51">
      <c r="A51" s="312"/>
      <c r="B51" s="309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255"/>
      <c r="P51" s="255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</row>
    <row r="52">
      <c r="A52" s="312"/>
      <c r="B52" s="309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255"/>
      <c r="P52" s="255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</row>
    <row r="53">
      <c r="A53" s="312"/>
      <c r="B53" s="309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255"/>
      <c r="P53" s="255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</row>
    <row r="54">
      <c r="A54" s="312"/>
      <c r="B54" s="309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255"/>
      <c r="P54" s="255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</row>
    <row r="55">
      <c r="A55" s="312"/>
      <c r="B55" s="309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255"/>
      <c r="P55" s="255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</row>
    <row r="56">
      <c r="A56" s="312"/>
      <c r="B56" s="309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255"/>
      <c r="P56" s="255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</row>
    <row r="57">
      <c r="A57" s="312"/>
      <c r="B57" s="309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255"/>
      <c r="P57" s="255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</row>
    <row r="58">
      <c r="A58" s="312"/>
      <c r="B58" s="309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255"/>
      <c r="P58" s="255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</row>
    <row r="59">
      <c r="A59" s="312"/>
      <c r="B59" s="309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255"/>
      <c r="P59" s="255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</row>
    <row r="60">
      <c r="A60" s="312"/>
      <c r="B60" s="309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255"/>
      <c r="P60" s="255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</row>
    <row r="61">
      <c r="A61" s="312"/>
      <c r="B61" s="309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255"/>
      <c r="P61" s="255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</row>
    <row r="62">
      <c r="A62" s="312"/>
      <c r="B62" s="309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255"/>
      <c r="P62" s="255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</row>
    <row r="63">
      <c r="A63" s="312"/>
      <c r="B63" s="309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255"/>
      <c r="P63" s="255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</row>
    <row r="64">
      <c r="A64" s="312"/>
      <c r="B64" s="309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255"/>
      <c r="P64" s="255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</row>
    <row r="65">
      <c r="A65" s="312"/>
      <c r="B65" s="309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255"/>
      <c r="P65" s="255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</row>
    <row r="66">
      <c r="A66" s="312"/>
      <c r="B66" s="309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255"/>
      <c r="P66" s="255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</row>
    <row r="67">
      <c r="A67" s="312"/>
      <c r="B67" s="309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255"/>
      <c r="P67" s="255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</row>
    <row r="68">
      <c r="A68" s="312"/>
      <c r="B68" s="309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255"/>
      <c r="P68" s="255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</row>
    <row r="69">
      <c r="A69" s="312"/>
      <c r="B69" s="309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255"/>
      <c r="P69" s="255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</row>
    <row r="70">
      <c r="A70" s="312"/>
      <c r="B70" s="309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255"/>
      <c r="P70" s="255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</row>
    <row r="71">
      <c r="A71" s="312"/>
      <c r="B71" s="309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255"/>
      <c r="P71" s="255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</row>
    <row r="72">
      <c r="A72" s="312"/>
      <c r="B72" s="309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255"/>
      <c r="P72" s="255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</row>
    <row r="73">
      <c r="A73" s="312"/>
      <c r="B73" s="309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255"/>
      <c r="P73" s="255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</row>
    <row r="74">
      <c r="A74" s="312"/>
      <c r="B74" s="309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255"/>
      <c r="P74" s="255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2"/>
      <c r="AI74" s="312"/>
    </row>
    <row r="75">
      <c r="A75" s="312"/>
      <c r="B75" s="309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255"/>
      <c r="P75" s="255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2"/>
      <c r="AI75" s="312"/>
    </row>
    <row r="76">
      <c r="A76" s="312"/>
      <c r="B76" s="309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255"/>
      <c r="P76" s="255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2"/>
      <c r="AI76" s="312"/>
    </row>
    <row r="77">
      <c r="A77" s="312"/>
      <c r="B77" s="309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255"/>
      <c r="P77" s="255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</row>
    <row r="78">
      <c r="A78" s="312"/>
      <c r="B78" s="309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255"/>
      <c r="P78" s="255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</row>
    <row r="79">
      <c r="A79" s="312"/>
      <c r="B79" s="309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255"/>
      <c r="P79" s="255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</row>
    <row r="80">
      <c r="A80" s="312"/>
      <c r="B80" s="309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255"/>
      <c r="P80" s="255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</row>
    <row r="81">
      <c r="A81" s="312"/>
      <c r="B81" s="309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255"/>
      <c r="P81" s="255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</row>
    <row r="82">
      <c r="A82" s="312"/>
      <c r="B82" s="309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255"/>
      <c r="P82" s="255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</row>
    <row r="83">
      <c r="A83" s="312"/>
      <c r="B83" s="309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255"/>
      <c r="P83" s="255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</row>
    <row r="84">
      <c r="A84" s="312"/>
      <c r="B84" s="309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255"/>
      <c r="P84" s="255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</row>
    <row r="85">
      <c r="A85" s="312"/>
      <c r="B85" s="309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255"/>
      <c r="P85" s="255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</row>
    <row r="86">
      <c r="A86" s="312"/>
      <c r="B86" s="309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255"/>
      <c r="P86" s="255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</row>
    <row r="87">
      <c r="A87" s="312"/>
      <c r="B87" s="309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255"/>
      <c r="P87" s="255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</row>
    <row r="88">
      <c r="A88" s="312"/>
      <c r="B88" s="309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255"/>
      <c r="P88" s="255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</row>
    <row r="89">
      <c r="A89" s="312"/>
      <c r="B89" s="309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255"/>
      <c r="P89" s="255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</row>
    <row r="90">
      <c r="A90" s="312"/>
      <c r="B90" s="309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255"/>
      <c r="P90" s="255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</row>
    <row r="91">
      <c r="A91" s="312"/>
      <c r="B91" s="309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255"/>
      <c r="P91" s="255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2"/>
      <c r="AI91" s="312"/>
    </row>
    <row r="92">
      <c r="A92" s="312"/>
      <c r="B92" s="309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255"/>
      <c r="P92" s="255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2"/>
      <c r="AI92" s="312"/>
    </row>
    <row r="93">
      <c r="A93" s="312"/>
      <c r="B93" s="309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255"/>
      <c r="P93" s="255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2"/>
      <c r="AI93" s="312"/>
    </row>
    <row r="94">
      <c r="A94" s="312"/>
      <c r="B94" s="309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255"/>
      <c r="P94" s="255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2"/>
      <c r="AI94" s="312"/>
    </row>
    <row r="95">
      <c r="A95" s="312"/>
      <c r="B95" s="309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255"/>
      <c r="P95" s="255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</row>
    <row r="96">
      <c r="A96" s="312"/>
      <c r="B96" s="309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255"/>
      <c r="P96" s="255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2"/>
      <c r="AI96" s="312"/>
    </row>
    <row r="97">
      <c r="A97" s="312"/>
      <c r="B97" s="309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255"/>
      <c r="P97" s="255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</row>
    <row r="98">
      <c r="A98" s="312"/>
      <c r="B98" s="309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255"/>
      <c r="P98" s="255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2"/>
      <c r="AI98" s="312"/>
    </row>
    <row r="99">
      <c r="A99" s="312"/>
      <c r="B99" s="309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255"/>
      <c r="P99" s="255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</row>
    <row r="100">
      <c r="A100" s="312"/>
      <c r="B100" s="309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255"/>
      <c r="P100" s="255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2"/>
      <c r="AI100" s="312"/>
    </row>
    <row r="101">
      <c r="A101" s="312"/>
      <c r="B101" s="309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255"/>
      <c r="P101" s="255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2"/>
      <c r="AI101" s="312"/>
    </row>
    <row r="102">
      <c r="A102" s="312"/>
      <c r="B102" s="309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255"/>
      <c r="P102" s="255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</row>
    <row r="103">
      <c r="A103" s="312"/>
      <c r="B103" s="309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255"/>
      <c r="P103" s="255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2"/>
      <c r="AI103" s="312"/>
    </row>
    <row r="104">
      <c r="A104" s="312"/>
      <c r="B104" s="309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255"/>
      <c r="P104" s="255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2"/>
      <c r="AI104" s="312"/>
    </row>
    <row r="105">
      <c r="A105" s="312"/>
      <c r="B105" s="309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255"/>
      <c r="P105" s="255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2"/>
      <c r="AI105" s="312"/>
    </row>
    <row r="106">
      <c r="A106" s="312"/>
      <c r="B106" s="309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255"/>
      <c r="P106" s="255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</row>
    <row r="107">
      <c r="A107" s="312"/>
      <c r="B107" s="309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255"/>
      <c r="P107" s="255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</row>
    <row r="108">
      <c r="A108" s="312"/>
      <c r="B108" s="309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255"/>
      <c r="P108" s="255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2"/>
      <c r="AI108" s="312"/>
    </row>
    <row r="109">
      <c r="A109" s="312"/>
      <c r="B109" s="309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255"/>
      <c r="P109" s="255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</row>
    <row r="110">
      <c r="A110" s="312"/>
      <c r="B110" s="309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255"/>
      <c r="P110" s="255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2"/>
      <c r="AI110" s="312"/>
    </row>
    <row r="111">
      <c r="A111" s="312"/>
      <c r="B111" s="309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255"/>
      <c r="P111" s="255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</row>
    <row r="112">
      <c r="A112" s="312"/>
      <c r="B112" s="309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255"/>
      <c r="P112" s="255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2"/>
      <c r="AI112" s="312"/>
    </row>
    <row r="113">
      <c r="A113" s="312"/>
      <c r="B113" s="309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255"/>
      <c r="P113" s="255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2"/>
      <c r="AI113" s="312"/>
    </row>
    <row r="114">
      <c r="A114" s="312"/>
      <c r="B114" s="309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255"/>
      <c r="P114" s="255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2"/>
      <c r="AI114" s="312"/>
    </row>
    <row r="115">
      <c r="A115" s="312"/>
      <c r="B115" s="309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255"/>
      <c r="P115" s="255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</row>
    <row r="116">
      <c r="A116" s="312"/>
      <c r="B116" s="309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255"/>
      <c r="P116" s="255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</row>
    <row r="117">
      <c r="A117" s="312"/>
      <c r="B117" s="309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255"/>
      <c r="P117" s="255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</row>
    <row r="118">
      <c r="A118" s="312"/>
      <c r="B118" s="309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255"/>
      <c r="P118" s="255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</row>
    <row r="119">
      <c r="A119" s="312"/>
      <c r="B119" s="309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255"/>
      <c r="P119" s="255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2"/>
      <c r="AI119" s="312"/>
    </row>
    <row r="120">
      <c r="A120" s="312"/>
      <c r="B120" s="309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255"/>
      <c r="P120" s="255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</row>
    <row r="121">
      <c r="A121" s="312"/>
      <c r="B121" s="309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255"/>
      <c r="P121" s="255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2"/>
      <c r="AI121" s="312"/>
    </row>
    <row r="122">
      <c r="A122" s="312"/>
      <c r="B122" s="309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255"/>
      <c r="P122" s="255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</row>
    <row r="123">
      <c r="A123" s="312"/>
      <c r="B123" s="309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255"/>
      <c r="P123" s="255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</row>
    <row r="124">
      <c r="A124" s="312"/>
      <c r="B124" s="309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255"/>
      <c r="P124" s="255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2"/>
      <c r="AI124" s="312"/>
    </row>
    <row r="125">
      <c r="A125" s="312"/>
      <c r="B125" s="309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255"/>
      <c r="P125" s="255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2"/>
      <c r="AI125" s="312"/>
    </row>
    <row r="126">
      <c r="A126" s="312"/>
      <c r="B126" s="309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255"/>
      <c r="P126" s="255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</row>
    <row r="127">
      <c r="A127" s="312"/>
      <c r="B127" s="309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255"/>
      <c r="P127" s="255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</row>
    <row r="128">
      <c r="A128" s="312"/>
      <c r="B128" s="309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255"/>
      <c r="P128" s="255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</row>
    <row r="129">
      <c r="A129" s="312"/>
      <c r="B129" s="309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255"/>
      <c r="P129" s="255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2"/>
      <c r="AI129" s="312"/>
    </row>
    <row r="130">
      <c r="A130" s="312"/>
      <c r="B130" s="309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255"/>
      <c r="P130" s="255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2"/>
      <c r="AI130" s="312"/>
    </row>
    <row r="131">
      <c r="A131" s="312"/>
      <c r="B131" s="309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255"/>
      <c r="P131" s="255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2"/>
      <c r="AI131" s="312"/>
    </row>
    <row r="132">
      <c r="A132" s="312"/>
      <c r="B132" s="309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255"/>
      <c r="P132" s="255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</row>
    <row r="133">
      <c r="A133" s="312"/>
      <c r="B133" s="309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255"/>
      <c r="P133" s="255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</row>
    <row r="134">
      <c r="A134" s="312"/>
      <c r="B134" s="309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255"/>
      <c r="P134" s="255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</row>
    <row r="135">
      <c r="A135" s="312"/>
      <c r="B135" s="309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255"/>
      <c r="P135" s="255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2"/>
      <c r="AI135" s="312"/>
    </row>
    <row r="136">
      <c r="A136" s="312"/>
      <c r="B136" s="309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255"/>
      <c r="P136" s="255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2"/>
      <c r="AI136" s="312"/>
    </row>
    <row r="137">
      <c r="A137" s="312"/>
      <c r="B137" s="309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255"/>
      <c r="P137" s="255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2"/>
      <c r="AI137" s="312"/>
    </row>
    <row r="138">
      <c r="A138" s="312"/>
      <c r="B138" s="309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255"/>
      <c r="P138" s="255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2"/>
      <c r="AI138" s="312"/>
    </row>
    <row r="139">
      <c r="A139" s="312"/>
      <c r="B139" s="309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255"/>
      <c r="P139" s="255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</row>
    <row r="140">
      <c r="A140" s="312"/>
      <c r="B140" s="309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255"/>
      <c r="P140" s="255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</row>
    <row r="141">
      <c r="A141" s="312"/>
      <c r="B141" s="309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255"/>
      <c r="P141" s="255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</row>
    <row r="142">
      <c r="A142" s="312"/>
      <c r="B142" s="309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255"/>
      <c r="P142" s="255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2"/>
      <c r="AI142" s="312"/>
    </row>
    <row r="143">
      <c r="A143" s="312"/>
      <c r="B143" s="309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255"/>
      <c r="P143" s="255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</row>
    <row r="144">
      <c r="A144" s="312"/>
      <c r="B144" s="309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255"/>
      <c r="P144" s="255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</row>
    <row r="145">
      <c r="A145" s="312"/>
      <c r="B145" s="309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255"/>
      <c r="P145" s="255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</row>
    <row r="146">
      <c r="A146" s="312"/>
      <c r="B146" s="309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255"/>
      <c r="P146" s="255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2"/>
      <c r="AI146" s="312"/>
    </row>
    <row r="147">
      <c r="A147" s="312"/>
      <c r="B147" s="309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255"/>
      <c r="P147" s="255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2"/>
      <c r="AI147" s="312"/>
    </row>
    <row r="148">
      <c r="A148" s="312"/>
      <c r="B148" s="309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255"/>
      <c r="P148" s="255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2"/>
      <c r="AI148" s="312"/>
    </row>
    <row r="149">
      <c r="A149" s="312"/>
      <c r="B149" s="309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255"/>
      <c r="P149" s="255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2"/>
      <c r="AI149" s="312"/>
    </row>
    <row r="150">
      <c r="A150" s="312"/>
      <c r="B150" s="309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255"/>
      <c r="P150" s="255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</row>
    <row r="151">
      <c r="A151" s="312"/>
      <c r="B151" s="309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255"/>
      <c r="P151" s="255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2"/>
      <c r="AI151" s="312"/>
    </row>
    <row r="152">
      <c r="A152" s="312"/>
      <c r="B152" s="309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255"/>
      <c r="P152" s="255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2"/>
      <c r="AI152" s="312"/>
    </row>
    <row r="153">
      <c r="A153" s="312"/>
      <c r="B153" s="309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255"/>
      <c r="P153" s="255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2"/>
      <c r="AI153" s="312"/>
    </row>
    <row r="154">
      <c r="A154" s="312"/>
      <c r="B154" s="309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255"/>
      <c r="P154" s="255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2"/>
      <c r="AI154" s="312"/>
    </row>
    <row r="155">
      <c r="A155" s="312"/>
      <c r="B155" s="309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255"/>
      <c r="P155" s="255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2"/>
      <c r="AI155" s="312"/>
    </row>
    <row r="156">
      <c r="A156" s="312"/>
      <c r="B156" s="309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255"/>
      <c r="P156" s="255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2"/>
      <c r="AI156" s="312"/>
    </row>
    <row r="157">
      <c r="A157" s="312"/>
      <c r="B157" s="309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255"/>
      <c r="P157" s="255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</row>
    <row r="158">
      <c r="A158" s="312"/>
      <c r="B158" s="309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255"/>
      <c r="P158" s="255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2"/>
      <c r="AI158" s="312"/>
    </row>
    <row r="159">
      <c r="A159" s="312"/>
      <c r="B159" s="309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255"/>
      <c r="P159" s="255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2"/>
      <c r="AI159" s="312"/>
    </row>
    <row r="160">
      <c r="A160" s="312"/>
      <c r="B160" s="309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255"/>
      <c r="P160" s="255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2"/>
      <c r="AI160" s="312"/>
    </row>
    <row r="161">
      <c r="A161" s="312"/>
      <c r="B161" s="309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255"/>
      <c r="P161" s="255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2"/>
      <c r="AI161" s="312"/>
    </row>
    <row r="162">
      <c r="A162" s="312"/>
      <c r="B162" s="309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255"/>
      <c r="P162" s="255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2"/>
      <c r="AI162" s="312"/>
    </row>
    <row r="163">
      <c r="A163" s="312"/>
      <c r="B163" s="309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255"/>
      <c r="P163" s="255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2"/>
      <c r="AI163" s="312"/>
    </row>
    <row r="164">
      <c r="A164" s="312"/>
      <c r="B164" s="309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255"/>
      <c r="P164" s="255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2"/>
      <c r="AI164" s="312"/>
    </row>
    <row r="165">
      <c r="A165" s="312"/>
      <c r="B165" s="309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255"/>
      <c r="P165" s="255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2"/>
      <c r="AI165" s="312"/>
    </row>
    <row r="166">
      <c r="A166" s="312"/>
      <c r="B166" s="309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255"/>
      <c r="P166" s="255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2"/>
      <c r="AI166" s="312"/>
    </row>
    <row r="167">
      <c r="A167" s="312"/>
      <c r="B167" s="309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255"/>
      <c r="P167" s="255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2"/>
      <c r="AI167" s="312"/>
    </row>
    <row r="168">
      <c r="A168" s="312"/>
      <c r="B168" s="309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255"/>
      <c r="P168" s="255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</row>
    <row r="169">
      <c r="A169" s="312"/>
      <c r="B169" s="309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255"/>
      <c r="P169" s="255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</row>
    <row r="170">
      <c r="A170" s="312"/>
      <c r="B170" s="309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255"/>
      <c r="P170" s="255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</row>
    <row r="171">
      <c r="A171" s="312"/>
      <c r="B171" s="309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255"/>
      <c r="P171" s="255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2"/>
      <c r="AI171" s="312"/>
    </row>
    <row r="172">
      <c r="A172" s="312"/>
      <c r="B172" s="309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255"/>
      <c r="P172" s="255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2"/>
      <c r="AI172" s="312"/>
    </row>
    <row r="173">
      <c r="A173" s="312"/>
      <c r="B173" s="309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255"/>
      <c r="P173" s="255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2"/>
      <c r="AI173" s="312"/>
    </row>
    <row r="174">
      <c r="A174" s="312"/>
      <c r="B174" s="309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255"/>
      <c r="P174" s="255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2"/>
      <c r="AI174" s="312"/>
    </row>
    <row r="175">
      <c r="A175" s="312"/>
      <c r="B175" s="309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255"/>
      <c r="P175" s="255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</row>
    <row r="176">
      <c r="A176" s="312"/>
      <c r="B176" s="309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255"/>
      <c r="P176" s="255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</row>
    <row r="177">
      <c r="A177" s="312"/>
      <c r="B177" s="309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255"/>
      <c r="P177" s="255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</row>
    <row r="178">
      <c r="A178" s="312"/>
      <c r="B178" s="309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255"/>
      <c r="P178" s="255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</row>
    <row r="179">
      <c r="A179" s="312"/>
      <c r="B179" s="309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255"/>
      <c r="P179" s="255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</row>
    <row r="180">
      <c r="A180" s="312"/>
      <c r="B180" s="309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255"/>
      <c r="P180" s="255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</row>
    <row r="181">
      <c r="A181" s="312"/>
      <c r="B181" s="309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255"/>
      <c r="P181" s="255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</row>
    <row r="182">
      <c r="A182" s="312"/>
      <c r="B182" s="309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255"/>
      <c r="P182" s="255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2"/>
      <c r="AI182" s="312"/>
    </row>
    <row r="183">
      <c r="A183" s="312"/>
      <c r="B183" s="309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255"/>
      <c r="P183" s="255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2"/>
      <c r="AI183" s="312"/>
    </row>
    <row r="184">
      <c r="A184" s="312"/>
      <c r="B184" s="309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255"/>
      <c r="P184" s="255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2"/>
      <c r="AI184" s="312"/>
    </row>
    <row r="185">
      <c r="A185" s="312"/>
      <c r="B185" s="309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255"/>
      <c r="P185" s="255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2"/>
      <c r="AI185" s="312"/>
    </row>
    <row r="186">
      <c r="A186" s="312"/>
      <c r="B186" s="309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255"/>
      <c r="P186" s="255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2"/>
      <c r="AI186" s="312"/>
    </row>
    <row r="187">
      <c r="A187" s="312"/>
      <c r="B187" s="309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255"/>
      <c r="P187" s="255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</row>
    <row r="188">
      <c r="A188" s="312"/>
      <c r="B188" s="309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255"/>
      <c r="P188" s="255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</row>
    <row r="189">
      <c r="A189" s="312"/>
      <c r="B189" s="309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255"/>
      <c r="P189" s="255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</row>
    <row r="190">
      <c r="A190" s="312"/>
      <c r="B190" s="309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255"/>
      <c r="P190" s="255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</row>
    <row r="191">
      <c r="A191" s="312"/>
      <c r="B191" s="309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255"/>
      <c r="P191" s="255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</row>
    <row r="192">
      <c r="A192" s="312"/>
      <c r="B192" s="309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255"/>
      <c r="P192" s="255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</row>
    <row r="193">
      <c r="A193" s="312"/>
      <c r="B193" s="309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255"/>
      <c r="P193" s="255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</row>
    <row r="194">
      <c r="A194" s="312"/>
      <c r="B194" s="309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255"/>
      <c r="P194" s="255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</row>
    <row r="195">
      <c r="A195" s="312"/>
      <c r="B195" s="309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255"/>
      <c r="P195" s="255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</row>
    <row r="196">
      <c r="A196" s="312"/>
      <c r="B196" s="309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255"/>
      <c r="P196" s="255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</row>
    <row r="197">
      <c r="A197" s="312"/>
      <c r="B197" s="309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255"/>
      <c r="P197" s="255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</row>
    <row r="198">
      <c r="A198" s="312"/>
      <c r="B198" s="309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255"/>
      <c r="P198" s="255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</row>
    <row r="199">
      <c r="A199" s="312"/>
      <c r="B199" s="309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255"/>
      <c r="P199" s="255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</row>
    <row r="200">
      <c r="A200" s="312"/>
      <c r="B200" s="309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255"/>
      <c r="P200" s="255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2"/>
      <c r="AI200" s="312"/>
    </row>
    <row r="201">
      <c r="A201" s="312"/>
      <c r="B201" s="309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255"/>
      <c r="P201" s="255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2"/>
      <c r="AI201" s="312"/>
    </row>
    <row r="202">
      <c r="A202" s="312"/>
      <c r="B202" s="309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255"/>
      <c r="P202" s="255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2"/>
      <c r="AI202" s="312"/>
    </row>
    <row r="203">
      <c r="A203" s="312"/>
      <c r="B203" s="309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255"/>
      <c r="P203" s="255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2"/>
      <c r="AI203" s="312"/>
    </row>
    <row r="204">
      <c r="A204" s="312"/>
      <c r="B204" s="309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255"/>
      <c r="P204" s="255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2"/>
      <c r="AI204" s="312"/>
    </row>
    <row r="205">
      <c r="A205" s="312"/>
      <c r="B205" s="309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255"/>
      <c r="P205" s="255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2"/>
      <c r="AI205" s="312"/>
    </row>
    <row r="206">
      <c r="A206" s="312"/>
      <c r="B206" s="309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255"/>
      <c r="P206" s="255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</row>
    <row r="207">
      <c r="A207" s="312"/>
      <c r="B207" s="309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255"/>
      <c r="P207" s="255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</row>
    <row r="208">
      <c r="A208" s="312"/>
      <c r="B208" s="309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255"/>
      <c r="P208" s="255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</row>
    <row r="209">
      <c r="A209" s="312"/>
      <c r="B209" s="309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255"/>
      <c r="P209" s="255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</row>
    <row r="210">
      <c r="A210" s="312"/>
      <c r="B210" s="309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255"/>
      <c r="P210" s="255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</row>
    <row r="211">
      <c r="A211" s="312"/>
      <c r="B211" s="309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255"/>
      <c r="P211" s="255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</row>
    <row r="212">
      <c r="A212" s="312"/>
      <c r="B212" s="309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255"/>
      <c r="P212" s="255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</row>
    <row r="213">
      <c r="A213" s="312"/>
      <c r="B213" s="309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255"/>
      <c r="P213" s="255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</row>
    <row r="214">
      <c r="A214" s="312"/>
      <c r="B214" s="309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255"/>
      <c r="P214" s="255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</row>
    <row r="215">
      <c r="A215" s="312"/>
      <c r="B215" s="309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255"/>
      <c r="P215" s="255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</row>
    <row r="216">
      <c r="A216" s="312"/>
      <c r="B216" s="309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255"/>
      <c r="P216" s="255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</row>
    <row r="217">
      <c r="A217" s="312"/>
      <c r="B217" s="309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255"/>
      <c r="P217" s="255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</row>
    <row r="218">
      <c r="A218" s="312"/>
      <c r="B218" s="309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255"/>
      <c r="P218" s="255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</row>
    <row r="219">
      <c r="A219" s="312"/>
      <c r="B219" s="309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255"/>
      <c r="P219" s="255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</row>
    <row r="220">
      <c r="A220" s="312"/>
      <c r="B220" s="309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255"/>
      <c r="P220" s="255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</row>
    <row r="221">
      <c r="A221" s="312"/>
      <c r="B221" s="309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255"/>
      <c r="P221" s="255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</row>
    <row r="222">
      <c r="A222" s="312"/>
      <c r="B222" s="309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255"/>
      <c r="P222" s="255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</row>
    <row r="223">
      <c r="A223" s="312"/>
      <c r="B223" s="309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255"/>
      <c r="P223" s="255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</row>
    <row r="224">
      <c r="A224" s="312"/>
      <c r="B224" s="309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255"/>
      <c r="P224" s="255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2"/>
      <c r="AI224" s="312"/>
    </row>
    <row r="225">
      <c r="A225" s="312"/>
      <c r="B225" s="309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255"/>
      <c r="P225" s="255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2"/>
      <c r="AI225" s="312"/>
    </row>
    <row r="226">
      <c r="A226" s="312"/>
      <c r="B226" s="309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255"/>
      <c r="P226" s="255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2"/>
      <c r="AI226" s="312"/>
    </row>
    <row r="227">
      <c r="A227" s="312"/>
      <c r="B227" s="309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255"/>
      <c r="P227" s="255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2"/>
      <c r="AI227" s="312"/>
    </row>
    <row r="228">
      <c r="A228" s="312"/>
      <c r="B228" s="309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255"/>
      <c r="P228" s="255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2"/>
      <c r="AI228" s="312"/>
    </row>
    <row r="229">
      <c r="A229" s="312"/>
      <c r="B229" s="309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255"/>
      <c r="P229" s="255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2"/>
      <c r="AI229" s="312"/>
    </row>
    <row r="230">
      <c r="A230" s="312"/>
      <c r="B230" s="309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255"/>
      <c r="P230" s="255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</row>
    <row r="231">
      <c r="A231" s="312"/>
      <c r="B231" s="309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255"/>
      <c r="P231" s="255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</row>
    <row r="232">
      <c r="A232" s="312"/>
      <c r="B232" s="309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255"/>
      <c r="P232" s="255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</row>
    <row r="233">
      <c r="A233" s="312"/>
      <c r="B233" s="309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255"/>
      <c r="P233" s="255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</row>
    <row r="234">
      <c r="A234" s="312"/>
      <c r="B234" s="309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255"/>
      <c r="P234" s="255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2"/>
      <c r="AI234" s="312"/>
    </row>
    <row r="235">
      <c r="A235" s="312"/>
      <c r="B235" s="309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255"/>
      <c r="P235" s="255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2"/>
      <c r="AI235" s="312"/>
    </row>
    <row r="236">
      <c r="A236" s="312"/>
      <c r="B236" s="309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255"/>
      <c r="P236" s="255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2"/>
      <c r="AI236" s="312"/>
    </row>
    <row r="237">
      <c r="A237" s="312"/>
      <c r="B237" s="309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255"/>
      <c r="P237" s="255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2"/>
      <c r="AI237" s="312"/>
    </row>
    <row r="238">
      <c r="A238" s="312"/>
      <c r="B238" s="309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255"/>
      <c r="P238" s="255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2"/>
      <c r="AI238" s="312"/>
    </row>
    <row r="239">
      <c r="A239" s="312"/>
      <c r="B239" s="309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255"/>
      <c r="P239" s="255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</row>
    <row r="240">
      <c r="A240" s="312"/>
      <c r="B240" s="309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255"/>
      <c r="P240" s="255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2"/>
      <c r="AI240" s="312"/>
    </row>
    <row r="241">
      <c r="A241" s="312"/>
      <c r="B241" s="309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255"/>
      <c r="P241" s="255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2"/>
      <c r="AI241" s="312"/>
    </row>
    <row r="242">
      <c r="A242" s="312"/>
      <c r="B242" s="309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255"/>
      <c r="P242" s="255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2"/>
      <c r="AI242" s="312"/>
    </row>
    <row r="243">
      <c r="A243" s="312"/>
      <c r="B243" s="309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255"/>
      <c r="P243" s="255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2"/>
      <c r="AI243" s="312"/>
    </row>
    <row r="244">
      <c r="A244" s="312"/>
      <c r="B244" s="309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255"/>
      <c r="P244" s="255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2"/>
      <c r="AI244" s="312"/>
    </row>
    <row r="245">
      <c r="A245" s="312"/>
      <c r="B245" s="309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255"/>
      <c r="P245" s="255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2"/>
      <c r="AI245" s="312"/>
    </row>
    <row r="246">
      <c r="A246" s="312"/>
      <c r="B246" s="309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255"/>
      <c r="P246" s="255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2"/>
      <c r="AI246" s="312"/>
    </row>
    <row r="247">
      <c r="A247" s="312"/>
      <c r="B247" s="309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255"/>
      <c r="P247" s="255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2"/>
      <c r="AI247" s="312"/>
    </row>
    <row r="248">
      <c r="A248" s="312"/>
      <c r="B248" s="309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255"/>
      <c r="P248" s="255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2"/>
      <c r="AI248" s="312"/>
    </row>
    <row r="249">
      <c r="A249" s="312"/>
      <c r="B249" s="309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255"/>
      <c r="P249" s="255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2"/>
      <c r="AI249" s="312"/>
    </row>
    <row r="250">
      <c r="A250" s="312"/>
      <c r="B250" s="309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255"/>
      <c r="P250" s="255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2"/>
      <c r="AI250" s="312"/>
    </row>
    <row r="251">
      <c r="A251" s="312"/>
      <c r="B251" s="309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255"/>
      <c r="P251" s="255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2"/>
      <c r="AI251" s="312"/>
    </row>
    <row r="252">
      <c r="A252" s="312"/>
      <c r="B252" s="309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255"/>
      <c r="P252" s="255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2"/>
      <c r="AI252" s="312"/>
    </row>
    <row r="253">
      <c r="A253" s="312"/>
      <c r="B253" s="309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255"/>
      <c r="P253" s="255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2"/>
      <c r="AI253" s="312"/>
    </row>
    <row r="254">
      <c r="A254" s="312"/>
      <c r="B254" s="309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255"/>
      <c r="P254" s="255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2"/>
      <c r="AI254" s="312"/>
    </row>
    <row r="255">
      <c r="A255" s="312"/>
      <c r="B255" s="309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255"/>
      <c r="P255" s="255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2"/>
      <c r="AI255" s="312"/>
    </row>
    <row r="256">
      <c r="A256" s="312"/>
      <c r="B256" s="309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255"/>
      <c r="P256" s="255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2"/>
      <c r="AI256" s="312"/>
    </row>
    <row r="257">
      <c r="A257" s="312"/>
      <c r="B257" s="309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255"/>
      <c r="P257" s="255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2"/>
      <c r="AI257" s="312"/>
    </row>
    <row r="258">
      <c r="A258" s="312"/>
      <c r="B258" s="309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255"/>
      <c r="P258" s="255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2"/>
      <c r="AI258" s="312"/>
    </row>
    <row r="259">
      <c r="A259" s="312"/>
      <c r="B259" s="309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255"/>
      <c r="P259" s="255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2"/>
      <c r="AI259" s="312"/>
    </row>
    <row r="260">
      <c r="A260" s="312"/>
      <c r="B260" s="309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255"/>
      <c r="P260" s="255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2"/>
      <c r="AI260" s="312"/>
    </row>
    <row r="261">
      <c r="A261" s="312"/>
      <c r="B261" s="309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255"/>
      <c r="P261" s="255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2"/>
      <c r="AI261" s="312"/>
    </row>
    <row r="262">
      <c r="A262" s="312"/>
      <c r="B262" s="309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255"/>
      <c r="P262" s="255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2"/>
      <c r="AI262" s="312"/>
    </row>
    <row r="263">
      <c r="A263" s="312"/>
      <c r="B263" s="309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255"/>
      <c r="P263" s="255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2"/>
      <c r="AI263" s="312"/>
    </row>
    <row r="264">
      <c r="A264" s="312"/>
      <c r="B264" s="309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255"/>
      <c r="P264" s="255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2"/>
      <c r="AI264" s="312"/>
    </row>
    <row r="265">
      <c r="A265" s="312"/>
      <c r="B265" s="309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255"/>
      <c r="P265" s="255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2"/>
      <c r="AI265" s="312"/>
    </row>
    <row r="266">
      <c r="A266" s="312"/>
      <c r="B266" s="309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255"/>
      <c r="P266" s="255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2"/>
      <c r="AI266" s="312"/>
    </row>
    <row r="267">
      <c r="A267" s="312"/>
      <c r="B267" s="309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255"/>
      <c r="P267" s="255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2"/>
      <c r="AI267" s="312"/>
    </row>
    <row r="268">
      <c r="A268" s="312"/>
      <c r="B268" s="309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255"/>
      <c r="P268" s="255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2"/>
      <c r="AI268" s="312"/>
    </row>
    <row r="269">
      <c r="A269" s="312"/>
      <c r="B269" s="309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255"/>
      <c r="P269" s="255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2"/>
      <c r="AI269" s="312"/>
    </row>
    <row r="270">
      <c r="A270" s="312"/>
      <c r="B270" s="309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255"/>
      <c r="P270" s="255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2"/>
      <c r="AI270" s="312"/>
    </row>
    <row r="271">
      <c r="A271" s="312"/>
      <c r="B271" s="309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255"/>
      <c r="P271" s="255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2"/>
      <c r="AI271" s="312"/>
    </row>
    <row r="272">
      <c r="A272" s="312"/>
      <c r="B272" s="309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255"/>
      <c r="P272" s="255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2"/>
      <c r="AI272" s="312"/>
    </row>
    <row r="273">
      <c r="A273" s="312"/>
      <c r="B273" s="309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255"/>
      <c r="P273" s="255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</row>
    <row r="274">
      <c r="A274" s="312"/>
      <c r="B274" s="309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255"/>
      <c r="P274" s="255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2"/>
      <c r="AI274" s="312"/>
    </row>
    <row r="275">
      <c r="A275" s="312"/>
      <c r="B275" s="309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255"/>
      <c r="P275" s="255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2"/>
      <c r="AI275" s="312"/>
    </row>
    <row r="276">
      <c r="A276" s="312"/>
      <c r="B276" s="309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255"/>
      <c r="P276" s="255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2"/>
      <c r="AI276" s="312"/>
    </row>
    <row r="277">
      <c r="A277" s="312"/>
      <c r="B277" s="309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255"/>
      <c r="P277" s="255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2"/>
      <c r="AI277" s="312"/>
    </row>
    <row r="278">
      <c r="A278" s="312"/>
      <c r="B278" s="309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255"/>
      <c r="P278" s="255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</row>
    <row r="279">
      <c r="A279" s="312"/>
      <c r="B279" s="309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255"/>
      <c r="P279" s="255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2"/>
      <c r="AI279" s="312"/>
    </row>
    <row r="280">
      <c r="A280" s="312"/>
      <c r="B280" s="309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255"/>
      <c r="P280" s="255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2"/>
      <c r="AI280" s="312"/>
    </row>
    <row r="281">
      <c r="A281" s="312"/>
      <c r="B281" s="309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255"/>
      <c r="P281" s="255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2"/>
      <c r="AI281" s="312"/>
    </row>
    <row r="282">
      <c r="A282" s="312"/>
      <c r="B282" s="309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255"/>
      <c r="P282" s="255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2"/>
      <c r="AI282" s="312"/>
    </row>
    <row r="283">
      <c r="A283" s="312"/>
      <c r="B283" s="309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255"/>
      <c r="P283" s="255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2"/>
      <c r="AI283" s="312"/>
    </row>
    <row r="284">
      <c r="A284" s="312"/>
      <c r="B284" s="309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255"/>
      <c r="P284" s="255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2"/>
      <c r="AI284" s="312"/>
    </row>
    <row r="285">
      <c r="A285" s="312"/>
      <c r="B285" s="309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255"/>
      <c r="P285" s="255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2"/>
      <c r="AI285" s="312"/>
    </row>
    <row r="286">
      <c r="A286" s="312"/>
      <c r="B286" s="309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255"/>
      <c r="P286" s="255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2"/>
      <c r="AI286" s="312"/>
    </row>
    <row r="287">
      <c r="A287" s="312"/>
      <c r="B287" s="309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255"/>
      <c r="P287" s="255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2"/>
      <c r="AI287" s="312"/>
    </row>
    <row r="288">
      <c r="A288" s="312"/>
      <c r="B288" s="309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255"/>
      <c r="P288" s="255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2"/>
      <c r="AI288" s="312"/>
    </row>
    <row r="289">
      <c r="A289" s="312"/>
      <c r="B289" s="309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255"/>
      <c r="P289" s="255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2"/>
      <c r="AI289" s="312"/>
    </row>
    <row r="290">
      <c r="A290" s="312"/>
      <c r="B290" s="309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255"/>
      <c r="P290" s="255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2"/>
      <c r="AI290" s="312"/>
    </row>
    <row r="291">
      <c r="A291" s="312"/>
      <c r="B291" s="309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255"/>
      <c r="P291" s="255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2"/>
      <c r="AI291" s="312"/>
    </row>
    <row r="292">
      <c r="A292" s="312"/>
      <c r="B292" s="309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255"/>
      <c r="P292" s="255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2"/>
      <c r="AI292" s="312"/>
    </row>
    <row r="293">
      <c r="A293" s="312"/>
      <c r="B293" s="309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255"/>
      <c r="P293" s="255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2"/>
      <c r="AI293" s="312"/>
    </row>
    <row r="294">
      <c r="A294" s="312"/>
      <c r="B294" s="309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255"/>
      <c r="P294" s="255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2"/>
      <c r="AI294" s="312"/>
    </row>
    <row r="295">
      <c r="A295" s="312"/>
      <c r="B295" s="309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255"/>
      <c r="P295" s="255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2"/>
      <c r="AI295" s="312"/>
    </row>
    <row r="296">
      <c r="A296" s="312"/>
      <c r="B296" s="309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255"/>
      <c r="P296" s="255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2"/>
      <c r="AI296" s="312"/>
    </row>
    <row r="297">
      <c r="A297" s="312"/>
      <c r="B297" s="309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255"/>
      <c r="P297" s="255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2"/>
      <c r="AI297" s="312"/>
    </row>
    <row r="298">
      <c r="A298" s="312"/>
      <c r="B298" s="309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255"/>
      <c r="P298" s="255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2"/>
      <c r="AI298" s="312"/>
    </row>
    <row r="299">
      <c r="A299" s="312"/>
      <c r="B299" s="309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255"/>
      <c r="P299" s="255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2"/>
      <c r="AI299" s="312"/>
    </row>
    <row r="300">
      <c r="A300" s="312"/>
      <c r="B300" s="309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255"/>
      <c r="P300" s="255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2"/>
      <c r="AI300" s="312"/>
    </row>
    <row r="301">
      <c r="A301" s="312"/>
      <c r="B301" s="309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255"/>
      <c r="P301" s="255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2"/>
      <c r="AI301" s="312"/>
    </row>
    <row r="302">
      <c r="A302" s="312"/>
      <c r="B302" s="309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255"/>
      <c r="P302" s="255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2"/>
      <c r="AI302" s="312"/>
    </row>
    <row r="303">
      <c r="A303" s="312"/>
      <c r="B303" s="309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255"/>
      <c r="P303" s="255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2"/>
      <c r="AI303" s="312"/>
    </row>
    <row r="304">
      <c r="A304" s="312"/>
      <c r="B304" s="309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255"/>
      <c r="P304" s="255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2"/>
      <c r="AI304" s="312"/>
    </row>
    <row r="305">
      <c r="A305" s="312"/>
      <c r="B305" s="309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255"/>
      <c r="P305" s="255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2"/>
      <c r="AI305" s="312"/>
    </row>
    <row r="306">
      <c r="A306" s="312"/>
      <c r="B306" s="309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255"/>
      <c r="P306" s="255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2"/>
      <c r="AI306" s="312"/>
    </row>
    <row r="307">
      <c r="A307" s="312"/>
      <c r="B307" s="309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255"/>
      <c r="P307" s="255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2"/>
      <c r="AI307" s="312"/>
    </row>
    <row r="308">
      <c r="A308" s="312"/>
      <c r="B308" s="309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255"/>
      <c r="P308" s="255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2"/>
      <c r="AI308" s="312"/>
    </row>
    <row r="309">
      <c r="A309" s="312"/>
      <c r="B309" s="309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255"/>
      <c r="P309" s="255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2"/>
      <c r="AI309" s="312"/>
    </row>
    <row r="310">
      <c r="A310" s="312"/>
      <c r="B310" s="309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255"/>
      <c r="P310" s="255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2"/>
      <c r="AI310" s="312"/>
    </row>
    <row r="311">
      <c r="A311" s="312"/>
      <c r="B311" s="309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255"/>
      <c r="P311" s="255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2"/>
      <c r="AI311" s="312"/>
    </row>
    <row r="312">
      <c r="A312" s="312"/>
      <c r="B312" s="309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255"/>
      <c r="P312" s="255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2"/>
      <c r="AI312" s="312"/>
    </row>
    <row r="313">
      <c r="A313" s="312"/>
      <c r="B313" s="309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255"/>
      <c r="P313" s="255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2"/>
      <c r="AI313" s="312"/>
    </row>
    <row r="314">
      <c r="A314" s="312"/>
      <c r="B314" s="309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255"/>
      <c r="P314" s="255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2"/>
      <c r="AI314" s="312"/>
    </row>
    <row r="315">
      <c r="A315" s="312"/>
      <c r="B315" s="309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255"/>
      <c r="P315" s="255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2"/>
      <c r="AI315" s="312"/>
    </row>
    <row r="316">
      <c r="A316" s="312"/>
      <c r="B316" s="309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255"/>
      <c r="P316" s="255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2"/>
      <c r="AI316" s="312"/>
    </row>
    <row r="317">
      <c r="A317" s="312"/>
      <c r="B317" s="309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255"/>
      <c r="P317" s="255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2"/>
      <c r="AI317" s="312"/>
    </row>
    <row r="318">
      <c r="A318" s="312"/>
      <c r="B318" s="309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255"/>
      <c r="P318" s="255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2"/>
      <c r="AI318" s="312"/>
    </row>
    <row r="319">
      <c r="A319" s="312"/>
      <c r="B319" s="309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255"/>
      <c r="P319" s="255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2"/>
      <c r="AI319" s="312"/>
    </row>
    <row r="320">
      <c r="A320" s="312"/>
      <c r="B320" s="309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255"/>
      <c r="P320" s="255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</row>
    <row r="321">
      <c r="A321" s="312"/>
      <c r="B321" s="309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255"/>
      <c r="P321" s="255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2"/>
      <c r="AI321" s="312"/>
    </row>
    <row r="322">
      <c r="A322" s="312"/>
      <c r="B322" s="309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255"/>
      <c r="P322" s="255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</row>
    <row r="323">
      <c r="A323" s="312"/>
      <c r="B323" s="309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255"/>
      <c r="P323" s="255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</row>
    <row r="324">
      <c r="A324" s="312"/>
      <c r="B324" s="309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255"/>
      <c r="P324" s="255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2"/>
      <c r="AI324" s="312"/>
    </row>
    <row r="325">
      <c r="A325" s="312"/>
      <c r="B325" s="309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255"/>
      <c r="P325" s="255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</row>
    <row r="326">
      <c r="A326" s="312"/>
      <c r="B326" s="309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255"/>
      <c r="P326" s="255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2"/>
      <c r="AI326" s="312"/>
    </row>
    <row r="327">
      <c r="A327" s="312"/>
      <c r="B327" s="309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255"/>
      <c r="P327" s="255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</row>
    <row r="328">
      <c r="A328" s="312"/>
      <c r="B328" s="309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255"/>
      <c r="P328" s="255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2"/>
      <c r="AI328" s="312"/>
    </row>
    <row r="329">
      <c r="A329" s="312"/>
      <c r="B329" s="309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255"/>
      <c r="P329" s="255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2"/>
      <c r="AI329" s="312"/>
    </row>
    <row r="330">
      <c r="A330" s="312"/>
      <c r="B330" s="309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255"/>
      <c r="P330" s="255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</row>
    <row r="331">
      <c r="A331" s="312"/>
      <c r="B331" s="309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255"/>
      <c r="P331" s="255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2"/>
      <c r="AI331" s="312"/>
    </row>
    <row r="332">
      <c r="A332" s="312"/>
      <c r="B332" s="309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255"/>
      <c r="P332" s="255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2"/>
      <c r="AI332" s="312"/>
    </row>
    <row r="333">
      <c r="A333" s="312"/>
      <c r="B333" s="309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255"/>
      <c r="P333" s="255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2"/>
      <c r="AI333" s="312"/>
    </row>
    <row r="334">
      <c r="A334" s="312"/>
      <c r="B334" s="309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255"/>
      <c r="P334" s="255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2"/>
      <c r="AI334" s="312"/>
    </row>
    <row r="335">
      <c r="A335" s="312"/>
      <c r="B335" s="309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255"/>
      <c r="P335" s="255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2"/>
      <c r="AI335" s="312"/>
    </row>
    <row r="336">
      <c r="A336" s="312"/>
      <c r="B336" s="309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255"/>
      <c r="P336" s="255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2"/>
      <c r="AI336" s="312"/>
    </row>
    <row r="337">
      <c r="A337" s="312"/>
      <c r="B337" s="309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255"/>
      <c r="P337" s="255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2"/>
      <c r="AI337" s="312"/>
    </row>
    <row r="338">
      <c r="A338" s="312"/>
      <c r="B338" s="309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255"/>
      <c r="P338" s="255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</row>
    <row r="339">
      <c r="A339" s="312"/>
      <c r="B339" s="309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255"/>
      <c r="P339" s="255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2"/>
      <c r="AI339" s="312"/>
    </row>
    <row r="340">
      <c r="A340" s="312"/>
      <c r="B340" s="309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255"/>
      <c r="P340" s="255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2"/>
      <c r="AI340" s="312"/>
    </row>
    <row r="341">
      <c r="A341" s="312"/>
      <c r="B341" s="309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255"/>
      <c r="P341" s="255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</row>
    <row r="342">
      <c r="A342" s="312"/>
      <c r="B342" s="309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255"/>
      <c r="P342" s="255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2"/>
      <c r="AI342" s="312"/>
    </row>
    <row r="343">
      <c r="A343" s="312"/>
      <c r="B343" s="309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255"/>
      <c r="P343" s="255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2"/>
      <c r="AI343" s="312"/>
    </row>
    <row r="344">
      <c r="A344" s="312"/>
      <c r="B344" s="309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255"/>
      <c r="P344" s="255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2"/>
      <c r="AI344" s="312"/>
    </row>
    <row r="345">
      <c r="A345" s="312"/>
      <c r="B345" s="309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255"/>
      <c r="P345" s="255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2"/>
      <c r="AI345" s="312"/>
    </row>
    <row r="346">
      <c r="A346" s="312"/>
      <c r="B346" s="309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255"/>
      <c r="P346" s="255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2"/>
      <c r="AI346" s="312"/>
    </row>
    <row r="347">
      <c r="A347" s="312"/>
      <c r="B347" s="309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255"/>
      <c r="P347" s="255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</row>
    <row r="348">
      <c r="A348" s="312"/>
      <c r="B348" s="309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255"/>
      <c r="P348" s="255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</row>
    <row r="349">
      <c r="A349" s="312"/>
      <c r="B349" s="309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255"/>
      <c r="P349" s="255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2"/>
      <c r="AI349" s="312"/>
    </row>
    <row r="350">
      <c r="A350" s="312"/>
      <c r="B350" s="309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255"/>
      <c r="P350" s="255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2"/>
      <c r="AI350" s="312"/>
    </row>
    <row r="351">
      <c r="A351" s="312"/>
      <c r="B351" s="309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255"/>
      <c r="P351" s="255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</row>
    <row r="352">
      <c r="A352" s="312"/>
      <c r="B352" s="309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255"/>
      <c r="P352" s="255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</row>
    <row r="353">
      <c r="A353" s="312"/>
      <c r="B353" s="309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255"/>
      <c r="P353" s="255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</row>
    <row r="354">
      <c r="A354" s="312"/>
      <c r="B354" s="309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255"/>
      <c r="P354" s="255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2"/>
      <c r="AI354" s="312"/>
    </row>
    <row r="355">
      <c r="A355" s="312"/>
      <c r="B355" s="309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255"/>
      <c r="P355" s="255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</row>
    <row r="356">
      <c r="A356" s="312"/>
      <c r="B356" s="309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255"/>
      <c r="P356" s="255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</row>
    <row r="357">
      <c r="A357" s="312"/>
      <c r="B357" s="309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255"/>
      <c r="P357" s="255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</row>
    <row r="358">
      <c r="A358" s="312"/>
      <c r="B358" s="309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255"/>
      <c r="P358" s="255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</row>
    <row r="359">
      <c r="A359" s="312"/>
      <c r="B359" s="309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255"/>
      <c r="P359" s="255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</row>
    <row r="360">
      <c r="A360" s="312"/>
      <c r="B360" s="309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255"/>
      <c r="P360" s="255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</row>
    <row r="361">
      <c r="A361" s="312"/>
      <c r="B361" s="309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255"/>
      <c r="P361" s="255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</row>
    <row r="362">
      <c r="A362" s="312"/>
      <c r="B362" s="309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255"/>
      <c r="P362" s="255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2"/>
      <c r="AI362" s="312"/>
    </row>
    <row r="363">
      <c r="A363" s="312"/>
      <c r="B363" s="309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255"/>
      <c r="P363" s="255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</row>
    <row r="364">
      <c r="A364" s="312"/>
      <c r="B364" s="309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255"/>
      <c r="P364" s="255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</row>
    <row r="365">
      <c r="A365" s="312"/>
      <c r="B365" s="309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255"/>
      <c r="P365" s="255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2"/>
      <c r="AI365" s="312"/>
    </row>
    <row r="366">
      <c r="A366" s="312"/>
      <c r="B366" s="309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255"/>
      <c r="P366" s="255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</row>
    <row r="367">
      <c r="A367" s="312"/>
      <c r="B367" s="309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255"/>
      <c r="P367" s="255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</row>
    <row r="368">
      <c r="A368" s="312"/>
      <c r="B368" s="309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255"/>
      <c r="P368" s="255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2"/>
      <c r="AI368" s="312"/>
    </row>
    <row r="369">
      <c r="A369" s="312"/>
      <c r="B369" s="309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255"/>
      <c r="P369" s="255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</row>
    <row r="370">
      <c r="A370" s="312"/>
      <c r="B370" s="309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255"/>
      <c r="P370" s="255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</row>
    <row r="371">
      <c r="A371" s="312"/>
      <c r="B371" s="309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255"/>
      <c r="P371" s="255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2"/>
      <c r="AI371" s="312"/>
    </row>
    <row r="372">
      <c r="A372" s="312"/>
      <c r="B372" s="309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255"/>
      <c r="P372" s="255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</row>
    <row r="373">
      <c r="A373" s="312"/>
      <c r="B373" s="309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255"/>
      <c r="P373" s="255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</row>
    <row r="374">
      <c r="A374" s="312"/>
      <c r="B374" s="309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255"/>
      <c r="P374" s="255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2"/>
      <c r="AI374" s="312"/>
    </row>
    <row r="375">
      <c r="A375" s="312"/>
      <c r="B375" s="309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255"/>
      <c r="P375" s="255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</row>
    <row r="376">
      <c r="A376" s="312"/>
      <c r="B376" s="309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255"/>
      <c r="P376" s="255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</row>
    <row r="377">
      <c r="A377" s="312"/>
      <c r="B377" s="309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255"/>
      <c r="P377" s="255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</row>
    <row r="378">
      <c r="A378" s="312"/>
      <c r="B378" s="309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255"/>
      <c r="P378" s="255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</row>
    <row r="379">
      <c r="A379" s="312"/>
      <c r="B379" s="309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255"/>
      <c r="P379" s="255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</row>
    <row r="380">
      <c r="A380" s="312"/>
      <c r="B380" s="309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255"/>
      <c r="P380" s="255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</row>
    <row r="381">
      <c r="A381" s="312"/>
      <c r="B381" s="309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255"/>
      <c r="P381" s="255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</row>
    <row r="382">
      <c r="A382" s="312"/>
      <c r="B382" s="309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255"/>
      <c r="P382" s="255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</row>
    <row r="383">
      <c r="A383" s="312"/>
      <c r="B383" s="309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255"/>
      <c r="P383" s="255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</row>
    <row r="384">
      <c r="A384" s="312"/>
      <c r="B384" s="309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255"/>
      <c r="P384" s="255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</row>
    <row r="385">
      <c r="A385" s="312"/>
      <c r="B385" s="309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255"/>
      <c r="P385" s="255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</row>
    <row r="386">
      <c r="A386" s="312"/>
      <c r="B386" s="309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255"/>
      <c r="P386" s="255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</row>
    <row r="387">
      <c r="A387" s="312"/>
      <c r="B387" s="309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255"/>
      <c r="P387" s="255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</row>
    <row r="388">
      <c r="A388" s="312"/>
      <c r="B388" s="309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255"/>
      <c r="P388" s="255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</row>
    <row r="389">
      <c r="A389" s="312"/>
      <c r="B389" s="309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255"/>
      <c r="P389" s="255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2"/>
      <c r="AI389" s="312"/>
    </row>
    <row r="390">
      <c r="A390" s="312"/>
      <c r="B390" s="309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255"/>
      <c r="P390" s="255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</row>
    <row r="391">
      <c r="A391" s="312"/>
      <c r="B391" s="309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255"/>
      <c r="P391" s="255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</row>
    <row r="392">
      <c r="A392" s="312"/>
      <c r="B392" s="309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255"/>
      <c r="P392" s="255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2"/>
      <c r="AI392" s="312"/>
    </row>
    <row r="393">
      <c r="A393" s="312"/>
      <c r="B393" s="309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255"/>
      <c r="P393" s="255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2"/>
      <c r="AI393" s="312"/>
    </row>
    <row r="394">
      <c r="A394" s="312"/>
      <c r="B394" s="309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255"/>
      <c r="P394" s="255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</row>
    <row r="395">
      <c r="A395" s="312"/>
      <c r="B395" s="309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255"/>
      <c r="P395" s="255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2"/>
      <c r="AI395" s="312"/>
    </row>
    <row r="396">
      <c r="A396" s="312"/>
      <c r="B396" s="309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255"/>
      <c r="P396" s="255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2"/>
      <c r="AI396" s="312"/>
    </row>
    <row r="397">
      <c r="A397" s="312"/>
      <c r="B397" s="309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255"/>
      <c r="P397" s="255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2"/>
      <c r="AI397" s="312"/>
    </row>
    <row r="398">
      <c r="A398" s="312"/>
      <c r="B398" s="309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255"/>
      <c r="P398" s="255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2"/>
      <c r="AI398" s="312"/>
    </row>
    <row r="399">
      <c r="A399" s="312"/>
      <c r="B399" s="309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255"/>
      <c r="P399" s="255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2"/>
      <c r="AI399" s="312"/>
    </row>
    <row r="400">
      <c r="A400" s="312"/>
      <c r="B400" s="309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255"/>
      <c r="P400" s="255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</row>
    <row r="401">
      <c r="A401" s="312"/>
      <c r="B401" s="309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255"/>
      <c r="P401" s="255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2"/>
      <c r="AI401" s="312"/>
    </row>
    <row r="402">
      <c r="A402" s="312"/>
      <c r="B402" s="309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255"/>
      <c r="P402" s="255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</row>
    <row r="403">
      <c r="A403" s="312"/>
      <c r="B403" s="309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255"/>
      <c r="P403" s="255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2"/>
      <c r="AI403" s="312"/>
    </row>
    <row r="404">
      <c r="A404" s="312"/>
      <c r="B404" s="309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255"/>
      <c r="P404" s="255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2"/>
      <c r="AI404" s="312"/>
    </row>
    <row r="405">
      <c r="A405" s="312"/>
      <c r="B405" s="309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255"/>
      <c r="P405" s="255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</row>
    <row r="406">
      <c r="A406" s="312"/>
      <c r="B406" s="309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255"/>
      <c r="P406" s="255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2"/>
      <c r="AI406" s="312"/>
    </row>
    <row r="407">
      <c r="A407" s="312"/>
      <c r="B407" s="309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255"/>
      <c r="P407" s="255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2"/>
      <c r="AI407" s="312"/>
    </row>
    <row r="408">
      <c r="A408" s="312"/>
      <c r="B408" s="309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255"/>
      <c r="P408" s="255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2"/>
      <c r="AI408" s="312"/>
    </row>
    <row r="409">
      <c r="A409" s="312"/>
      <c r="B409" s="309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255"/>
      <c r="P409" s="255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2"/>
      <c r="AI409" s="312"/>
    </row>
    <row r="410">
      <c r="A410" s="312"/>
      <c r="B410" s="309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255"/>
      <c r="P410" s="255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2"/>
      <c r="AI410" s="312"/>
    </row>
    <row r="411">
      <c r="A411" s="312"/>
      <c r="B411" s="309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255"/>
      <c r="P411" s="255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2"/>
      <c r="AI411" s="312"/>
    </row>
    <row r="412">
      <c r="A412" s="312"/>
      <c r="B412" s="309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255"/>
      <c r="P412" s="255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2"/>
      <c r="AI412" s="312"/>
    </row>
    <row r="413">
      <c r="A413" s="312"/>
      <c r="B413" s="309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255"/>
      <c r="P413" s="255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</row>
    <row r="414">
      <c r="A414" s="312"/>
      <c r="B414" s="309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255"/>
      <c r="P414" s="255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</row>
    <row r="415">
      <c r="A415" s="312"/>
      <c r="B415" s="309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255"/>
      <c r="P415" s="255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2"/>
      <c r="AI415" s="312"/>
    </row>
    <row r="416">
      <c r="A416" s="312"/>
      <c r="B416" s="309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255"/>
      <c r="P416" s="255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2"/>
      <c r="AI416" s="312"/>
    </row>
    <row r="417">
      <c r="A417" s="312"/>
      <c r="B417" s="309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255"/>
      <c r="P417" s="255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2"/>
      <c r="AI417" s="312"/>
    </row>
    <row r="418">
      <c r="A418" s="312"/>
      <c r="B418" s="309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255"/>
      <c r="P418" s="255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2"/>
      <c r="AI418" s="312"/>
    </row>
    <row r="419">
      <c r="A419" s="312"/>
      <c r="B419" s="309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255"/>
      <c r="P419" s="255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</row>
    <row r="420">
      <c r="A420" s="312"/>
      <c r="B420" s="309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255"/>
      <c r="P420" s="255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2"/>
      <c r="AI420" s="312"/>
    </row>
    <row r="421">
      <c r="A421" s="312"/>
      <c r="B421" s="309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255"/>
      <c r="P421" s="255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2"/>
      <c r="AI421" s="312"/>
    </row>
    <row r="422">
      <c r="A422" s="312"/>
      <c r="B422" s="309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255"/>
      <c r="P422" s="255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2"/>
      <c r="AI422" s="312"/>
    </row>
    <row r="423">
      <c r="A423" s="312"/>
      <c r="B423" s="309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255"/>
      <c r="P423" s="255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2"/>
      <c r="AI423" s="312"/>
    </row>
    <row r="424">
      <c r="A424" s="312"/>
      <c r="B424" s="309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255"/>
      <c r="P424" s="255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2"/>
      <c r="AI424" s="312"/>
    </row>
    <row r="425">
      <c r="A425" s="312"/>
      <c r="B425" s="309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255"/>
      <c r="P425" s="255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</row>
    <row r="426">
      <c r="A426" s="312"/>
      <c r="B426" s="309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255"/>
      <c r="P426" s="255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</row>
    <row r="427">
      <c r="A427" s="312"/>
      <c r="B427" s="309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255"/>
      <c r="P427" s="255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2"/>
      <c r="AI427" s="312"/>
    </row>
    <row r="428">
      <c r="A428" s="312"/>
      <c r="B428" s="309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255"/>
      <c r="P428" s="255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2"/>
      <c r="AI428" s="312"/>
    </row>
    <row r="429">
      <c r="A429" s="312"/>
      <c r="B429" s="309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255"/>
      <c r="P429" s="255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</row>
    <row r="430">
      <c r="A430" s="312"/>
      <c r="B430" s="309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255"/>
      <c r="P430" s="255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2"/>
      <c r="AI430" s="312"/>
    </row>
    <row r="431">
      <c r="A431" s="312"/>
      <c r="B431" s="309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255"/>
      <c r="P431" s="255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2"/>
      <c r="AI431" s="312"/>
    </row>
    <row r="432">
      <c r="A432" s="312"/>
      <c r="B432" s="309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255"/>
      <c r="P432" s="255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</row>
    <row r="433">
      <c r="A433" s="312"/>
      <c r="B433" s="309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255"/>
      <c r="P433" s="255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2"/>
      <c r="AI433" s="312"/>
    </row>
    <row r="434">
      <c r="A434" s="312"/>
      <c r="B434" s="309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255"/>
      <c r="P434" s="255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2"/>
      <c r="AI434" s="312"/>
    </row>
    <row r="435">
      <c r="A435" s="312"/>
      <c r="B435" s="309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255"/>
      <c r="P435" s="255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2"/>
      <c r="AI435" s="312"/>
    </row>
    <row r="436">
      <c r="A436" s="312"/>
      <c r="B436" s="309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255"/>
      <c r="P436" s="255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2"/>
      <c r="AI436" s="312"/>
    </row>
    <row r="437">
      <c r="A437" s="312"/>
      <c r="B437" s="309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255"/>
      <c r="P437" s="255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</row>
    <row r="438">
      <c r="A438" s="312"/>
      <c r="B438" s="309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255"/>
      <c r="P438" s="255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2"/>
      <c r="AI438" s="312"/>
    </row>
    <row r="439">
      <c r="A439" s="312"/>
      <c r="B439" s="309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255"/>
      <c r="P439" s="255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2"/>
      <c r="AI439" s="312"/>
    </row>
    <row r="440">
      <c r="A440" s="312"/>
      <c r="B440" s="309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255"/>
      <c r="P440" s="255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2"/>
      <c r="AI440" s="312"/>
    </row>
    <row r="441">
      <c r="A441" s="312"/>
      <c r="B441" s="309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255"/>
      <c r="P441" s="255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</row>
    <row r="442">
      <c r="A442" s="312"/>
      <c r="B442" s="309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255"/>
      <c r="P442" s="255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2"/>
      <c r="AI442" s="312"/>
    </row>
    <row r="443">
      <c r="A443" s="312"/>
      <c r="B443" s="309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255"/>
      <c r="P443" s="255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2"/>
      <c r="AI443" s="312"/>
    </row>
    <row r="444">
      <c r="A444" s="312"/>
      <c r="B444" s="309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255"/>
      <c r="P444" s="255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2"/>
      <c r="AI444" s="312"/>
    </row>
    <row r="445">
      <c r="A445" s="312"/>
      <c r="B445" s="309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255"/>
      <c r="P445" s="255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2"/>
      <c r="AI445" s="312"/>
    </row>
    <row r="446">
      <c r="A446" s="312"/>
      <c r="B446" s="309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255"/>
      <c r="P446" s="255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2"/>
      <c r="AI446" s="312"/>
    </row>
    <row r="447">
      <c r="A447" s="312"/>
      <c r="B447" s="309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255"/>
      <c r="P447" s="255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2"/>
      <c r="AI447" s="312"/>
    </row>
    <row r="448">
      <c r="A448" s="312"/>
      <c r="B448" s="309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255"/>
      <c r="P448" s="255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2"/>
      <c r="AI448" s="312"/>
    </row>
    <row r="449">
      <c r="A449" s="312"/>
      <c r="B449" s="309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255"/>
      <c r="P449" s="255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</row>
    <row r="450">
      <c r="A450" s="312"/>
      <c r="B450" s="309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255"/>
      <c r="P450" s="255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2"/>
      <c r="AI450" s="312"/>
    </row>
    <row r="451">
      <c r="A451" s="312"/>
      <c r="B451" s="309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255"/>
      <c r="P451" s="255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2"/>
      <c r="AI451" s="312"/>
    </row>
    <row r="452">
      <c r="A452" s="312"/>
      <c r="B452" s="309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255"/>
      <c r="P452" s="255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</row>
    <row r="453">
      <c r="A453" s="312"/>
      <c r="B453" s="309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255"/>
      <c r="P453" s="255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</row>
    <row r="454">
      <c r="A454" s="312"/>
      <c r="B454" s="309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255"/>
      <c r="P454" s="255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2"/>
      <c r="AI454" s="312"/>
    </row>
    <row r="455">
      <c r="A455" s="312"/>
      <c r="B455" s="309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255"/>
      <c r="P455" s="255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2"/>
      <c r="AI455" s="312"/>
    </row>
    <row r="456">
      <c r="A456" s="312"/>
      <c r="B456" s="309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255"/>
      <c r="P456" s="255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2"/>
      <c r="AI456" s="312"/>
    </row>
    <row r="457">
      <c r="A457" s="312"/>
      <c r="B457" s="309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255"/>
      <c r="P457" s="255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2"/>
      <c r="AI457" s="312"/>
    </row>
    <row r="458">
      <c r="A458" s="312"/>
      <c r="B458" s="309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255"/>
      <c r="P458" s="255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2"/>
      <c r="AI458" s="312"/>
    </row>
    <row r="459">
      <c r="A459" s="312"/>
      <c r="B459" s="309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255"/>
      <c r="P459" s="255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</row>
    <row r="460">
      <c r="A460" s="312"/>
      <c r="B460" s="309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255"/>
      <c r="P460" s="255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</row>
    <row r="461">
      <c r="A461" s="312"/>
      <c r="B461" s="309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255"/>
      <c r="P461" s="255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</row>
    <row r="462">
      <c r="A462" s="312"/>
      <c r="B462" s="309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255"/>
      <c r="P462" s="255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2"/>
      <c r="AI462" s="312"/>
    </row>
    <row r="463">
      <c r="A463" s="312"/>
      <c r="B463" s="309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255"/>
      <c r="P463" s="255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2"/>
      <c r="AI463" s="312"/>
    </row>
    <row r="464">
      <c r="A464" s="312"/>
      <c r="B464" s="309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255"/>
      <c r="P464" s="255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2"/>
      <c r="AI464" s="312"/>
    </row>
    <row r="465">
      <c r="A465" s="312"/>
      <c r="B465" s="309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255"/>
      <c r="P465" s="255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2"/>
      <c r="AI465" s="312"/>
    </row>
    <row r="466">
      <c r="A466" s="312"/>
      <c r="B466" s="309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255"/>
      <c r="P466" s="255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2"/>
      <c r="AI466" s="312"/>
    </row>
    <row r="467">
      <c r="A467" s="312"/>
      <c r="B467" s="309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255"/>
      <c r="P467" s="255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2"/>
      <c r="AI467" s="312"/>
    </row>
    <row r="468">
      <c r="A468" s="312"/>
      <c r="B468" s="309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255"/>
      <c r="P468" s="255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2"/>
      <c r="AI468" s="312"/>
    </row>
    <row r="469">
      <c r="A469" s="312"/>
      <c r="B469" s="309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255"/>
      <c r="P469" s="255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2"/>
      <c r="AI469" s="312"/>
    </row>
    <row r="470">
      <c r="A470" s="312"/>
      <c r="B470" s="309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255"/>
      <c r="P470" s="255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</row>
    <row r="471">
      <c r="A471" s="312"/>
      <c r="B471" s="309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255"/>
      <c r="P471" s="255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2"/>
      <c r="AI471" s="312"/>
    </row>
    <row r="472">
      <c r="A472" s="312"/>
      <c r="B472" s="309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255"/>
      <c r="P472" s="255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2"/>
      <c r="AI472" s="312"/>
    </row>
    <row r="473">
      <c r="A473" s="312"/>
      <c r="B473" s="309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255"/>
      <c r="P473" s="255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2"/>
      <c r="AI473" s="312"/>
    </row>
    <row r="474">
      <c r="A474" s="312"/>
      <c r="B474" s="309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255"/>
      <c r="P474" s="255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</row>
    <row r="475">
      <c r="A475" s="312"/>
      <c r="B475" s="309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255"/>
      <c r="P475" s="255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</row>
    <row r="476">
      <c r="A476" s="312"/>
      <c r="B476" s="309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255"/>
      <c r="P476" s="255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2"/>
      <c r="AI476" s="312"/>
    </row>
    <row r="477">
      <c r="A477" s="312"/>
      <c r="B477" s="309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255"/>
      <c r="P477" s="255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2"/>
      <c r="AI477" s="312"/>
    </row>
    <row r="478">
      <c r="A478" s="312"/>
      <c r="B478" s="309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255"/>
      <c r="P478" s="255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2"/>
      <c r="AI478" s="312"/>
    </row>
    <row r="479">
      <c r="A479" s="312"/>
      <c r="B479" s="309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255"/>
      <c r="P479" s="255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2"/>
      <c r="AI479" s="312"/>
    </row>
    <row r="480">
      <c r="A480" s="312"/>
      <c r="B480" s="309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255"/>
      <c r="P480" s="255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2"/>
      <c r="AI480" s="312"/>
    </row>
    <row r="481">
      <c r="A481" s="312"/>
      <c r="B481" s="309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255"/>
      <c r="P481" s="255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2"/>
      <c r="AI481" s="312"/>
    </row>
    <row r="482">
      <c r="A482" s="312"/>
      <c r="B482" s="309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255"/>
      <c r="P482" s="255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2"/>
      <c r="AI482" s="312"/>
    </row>
    <row r="483">
      <c r="A483" s="312"/>
      <c r="B483" s="309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255"/>
      <c r="P483" s="255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</row>
    <row r="484">
      <c r="A484" s="312"/>
      <c r="B484" s="309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255"/>
      <c r="P484" s="255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2"/>
      <c r="AI484" s="312"/>
    </row>
    <row r="485">
      <c r="A485" s="312"/>
      <c r="B485" s="309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255"/>
      <c r="P485" s="255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</row>
    <row r="486">
      <c r="A486" s="312"/>
      <c r="B486" s="309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255"/>
      <c r="P486" s="255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</row>
    <row r="487">
      <c r="A487" s="312"/>
      <c r="B487" s="309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255"/>
      <c r="P487" s="255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</row>
    <row r="488">
      <c r="A488" s="312"/>
      <c r="B488" s="309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255"/>
      <c r="P488" s="255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2"/>
      <c r="AI488" s="312"/>
    </row>
    <row r="489">
      <c r="A489" s="312"/>
      <c r="B489" s="309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255"/>
      <c r="P489" s="255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2"/>
      <c r="AI489" s="312"/>
    </row>
    <row r="490">
      <c r="A490" s="312"/>
      <c r="B490" s="309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255"/>
      <c r="P490" s="255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2"/>
      <c r="AI490" s="312"/>
    </row>
    <row r="491">
      <c r="A491" s="312"/>
      <c r="B491" s="309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255"/>
      <c r="P491" s="255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2"/>
      <c r="AI491" s="312"/>
    </row>
    <row r="492">
      <c r="A492" s="312"/>
      <c r="B492" s="309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255"/>
      <c r="P492" s="255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2"/>
      <c r="AI492" s="312"/>
    </row>
    <row r="493">
      <c r="A493" s="312"/>
      <c r="B493" s="309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255"/>
      <c r="P493" s="255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2"/>
      <c r="AI493" s="312"/>
    </row>
    <row r="494">
      <c r="A494" s="312"/>
      <c r="B494" s="309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255"/>
      <c r="P494" s="255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2"/>
      <c r="AI494" s="312"/>
    </row>
    <row r="495">
      <c r="A495" s="312"/>
      <c r="B495" s="309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255"/>
      <c r="P495" s="255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2"/>
      <c r="AI495" s="312"/>
    </row>
    <row r="496">
      <c r="A496" s="312"/>
      <c r="B496" s="309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255"/>
      <c r="P496" s="255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2"/>
      <c r="AI496" s="312"/>
    </row>
    <row r="497">
      <c r="A497" s="312"/>
      <c r="B497" s="309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255"/>
      <c r="P497" s="255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2"/>
      <c r="AI497" s="312"/>
    </row>
    <row r="498">
      <c r="A498" s="312"/>
      <c r="B498" s="309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255"/>
      <c r="P498" s="255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2"/>
      <c r="AI498" s="312"/>
    </row>
    <row r="499">
      <c r="A499" s="312"/>
      <c r="B499" s="309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255"/>
      <c r="P499" s="255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2"/>
      <c r="AI499" s="312"/>
    </row>
    <row r="500">
      <c r="A500" s="312"/>
      <c r="B500" s="309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255"/>
      <c r="P500" s="255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2"/>
      <c r="AI500" s="312"/>
    </row>
    <row r="501">
      <c r="A501" s="312"/>
      <c r="B501" s="309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255"/>
      <c r="P501" s="255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2"/>
      <c r="AI501" s="312"/>
    </row>
    <row r="502">
      <c r="A502" s="312"/>
      <c r="B502" s="309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255"/>
      <c r="P502" s="255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2"/>
      <c r="AI502" s="312"/>
    </row>
    <row r="503">
      <c r="A503" s="312"/>
      <c r="B503" s="309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255"/>
      <c r="P503" s="255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2"/>
      <c r="AI503" s="312"/>
    </row>
    <row r="504">
      <c r="A504" s="312"/>
      <c r="B504" s="309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255"/>
      <c r="P504" s="255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2"/>
      <c r="AI504" s="312"/>
    </row>
    <row r="505">
      <c r="A505" s="312"/>
      <c r="B505" s="309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255"/>
      <c r="P505" s="255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2"/>
      <c r="AI505" s="312"/>
    </row>
    <row r="506">
      <c r="A506" s="312"/>
      <c r="B506" s="309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255"/>
      <c r="P506" s="255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2"/>
      <c r="AI506" s="312"/>
    </row>
    <row r="507">
      <c r="A507" s="312"/>
      <c r="B507" s="309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255"/>
      <c r="P507" s="255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2"/>
      <c r="AI507" s="312"/>
    </row>
    <row r="508">
      <c r="A508" s="312"/>
      <c r="B508" s="309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255"/>
      <c r="P508" s="255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2"/>
      <c r="AI508" s="312"/>
    </row>
    <row r="509">
      <c r="A509" s="312"/>
      <c r="B509" s="309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255"/>
      <c r="P509" s="255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2"/>
      <c r="AI509" s="312"/>
    </row>
    <row r="510">
      <c r="A510" s="312"/>
      <c r="B510" s="309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255"/>
      <c r="P510" s="255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2"/>
      <c r="AI510" s="312"/>
    </row>
    <row r="511">
      <c r="A511" s="312"/>
      <c r="B511" s="309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255"/>
      <c r="P511" s="255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2"/>
      <c r="AI511" s="312"/>
    </row>
    <row r="512">
      <c r="A512" s="312"/>
      <c r="B512" s="309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255"/>
      <c r="P512" s="255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2"/>
      <c r="AI512" s="312"/>
    </row>
    <row r="513">
      <c r="A513" s="312"/>
      <c r="B513" s="309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255"/>
      <c r="P513" s="255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2"/>
      <c r="AI513" s="312"/>
    </row>
    <row r="514">
      <c r="A514" s="312"/>
      <c r="B514" s="309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255"/>
      <c r="P514" s="255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2"/>
      <c r="AI514" s="312"/>
    </row>
    <row r="515">
      <c r="A515" s="312"/>
      <c r="B515" s="309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255"/>
      <c r="P515" s="255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</row>
    <row r="516">
      <c r="A516" s="312"/>
      <c r="B516" s="309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255"/>
      <c r="P516" s="255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2"/>
      <c r="AI516" s="312"/>
    </row>
    <row r="517">
      <c r="A517" s="312"/>
      <c r="B517" s="309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255"/>
      <c r="P517" s="255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2"/>
      <c r="AI517" s="312"/>
    </row>
    <row r="518">
      <c r="A518" s="312"/>
      <c r="B518" s="309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255"/>
      <c r="P518" s="255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2"/>
      <c r="AI518" s="312"/>
    </row>
    <row r="519">
      <c r="A519" s="312"/>
      <c r="B519" s="309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255"/>
      <c r="P519" s="255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2"/>
      <c r="AI519" s="312"/>
    </row>
    <row r="520">
      <c r="A520" s="312"/>
      <c r="B520" s="309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255"/>
      <c r="P520" s="255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2"/>
      <c r="AI520" s="312"/>
    </row>
    <row r="521">
      <c r="A521" s="312"/>
      <c r="B521" s="309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255"/>
      <c r="P521" s="255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2"/>
      <c r="AI521" s="312"/>
    </row>
    <row r="522">
      <c r="A522" s="312"/>
      <c r="B522" s="309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255"/>
      <c r="P522" s="255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2"/>
      <c r="AI522" s="312"/>
    </row>
    <row r="523">
      <c r="A523" s="312"/>
      <c r="B523" s="309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255"/>
      <c r="P523" s="255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2"/>
      <c r="AI523" s="312"/>
    </row>
    <row r="524">
      <c r="A524" s="312"/>
      <c r="B524" s="309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255"/>
      <c r="P524" s="255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2"/>
      <c r="AI524" s="312"/>
    </row>
    <row r="525">
      <c r="A525" s="312"/>
      <c r="B525" s="309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255"/>
      <c r="P525" s="255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2"/>
      <c r="AI525" s="312"/>
    </row>
    <row r="526">
      <c r="A526" s="312"/>
      <c r="B526" s="309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255"/>
      <c r="P526" s="255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2"/>
      <c r="AI526" s="312"/>
    </row>
    <row r="527">
      <c r="A527" s="312"/>
      <c r="B527" s="309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255"/>
      <c r="P527" s="255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2"/>
      <c r="AI527" s="312"/>
    </row>
    <row r="528">
      <c r="A528" s="312"/>
      <c r="B528" s="309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255"/>
      <c r="P528" s="255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2"/>
      <c r="AI528" s="312"/>
    </row>
    <row r="529">
      <c r="A529" s="312"/>
      <c r="B529" s="309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255"/>
      <c r="P529" s="255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2"/>
      <c r="AI529" s="312"/>
    </row>
    <row r="530">
      <c r="A530" s="312"/>
      <c r="B530" s="309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255"/>
      <c r="P530" s="255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</row>
    <row r="531">
      <c r="A531" s="312"/>
      <c r="B531" s="309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255"/>
      <c r="P531" s="255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2"/>
      <c r="AI531" s="312"/>
    </row>
    <row r="532">
      <c r="A532" s="312"/>
      <c r="B532" s="309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255"/>
      <c r="P532" s="255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2"/>
      <c r="AI532" s="312"/>
    </row>
    <row r="533">
      <c r="A533" s="312"/>
      <c r="B533" s="309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255"/>
      <c r="P533" s="255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</row>
    <row r="534">
      <c r="A534" s="312"/>
      <c r="B534" s="309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255"/>
      <c r="P534" s="255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2"/>
      <c r="AI534" s="312"/>
    </row>
    <row r="535">
      <c r="A535" s="312"/>
      <c r="B535" s="309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255"/>
      <c r="P535" s="255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2"/>
      <c r="AI535" s="312"/>
    </row>
    <row r="536">
      <c r="A536" s="312"/>
      <c r="B536" s="309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255"/>
      <c r="P536" s="255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2"/>
      <c r="AI536" s="312"/>
    </row>
    <row r="537">
      <c r="A537" s="312"/>
      <c r="B537" s="309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255"/>
      <c r="P537" s="255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2"/>
      <c r="AI537" s="312"/>
    </row>
    <row r="538">
      <c r="A538" s="312"/>
      <c r="B538" s="309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255"/>
      <c r="P538" s="255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2"/>
      <c r="AI538" s="312"/>
    </row>
    <row r="539">
      <c r="A539" s="312"/>
      <c r="B539" s="309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255"/>
      <c r="P539" s="255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2"/>
      <c r="AI539" s="312"/>
    </row>
    <row r="540">
      <c r="A540" s="312"/>
      <c r="B540" s="309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255"/>
      <c r="P540" s="255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2"/>
      <c r="AI540" s="312"/>
    </row>
    <row r="541">
      <c r="A541" s="312"/>
      <c r="B541" s="309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255"/>
      <c r="P541" s="255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2"/>
      <c r="AI541" s="312"/>
    </row>
    <row r="542">
      <c r="A542" s="312"/>
      <c r="B542" s="309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255"/>
      <c r="P542" s="255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2"/>
      <c r="AI542" s="312"/>
    </row>
    <row r="543">
      <c r="A543" s="312"/>
      <c r="B543" s="309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255"/>
      <c r="P543" s="255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2"/>
      <c r="AI543" s="312"/>
    </row>
    <row r="544">
      <c r="A544" s="312"/>
      <c r="B544" s="309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255"/>
      <c r="P544" s="255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2"/>
      <c r="AI544" s="312"/>
    </row>
    <row r="545">
      <c r="A545" s="312"/>
      <c r="B545" s="309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255"/>
      <c r="P545" s="255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2"/>
      <c r="AI545" s="312"/>
    </row>
    <row r="546">
      <c r="A546" s="312"/>
      <c r="B546" s="309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255"/>
      <c r="P546" s="255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2"/>
      <c r="AI546" s="312"/>
    </row>
    <row r="547">
      <c r="A547" s="312"/>
      <c r="B547" s="309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255"/>
      <c r="P547" s="255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2"/>
      <c r="AI547" s="312"/>
    </row>
    <row r="548">
      <c r="A548" s="312"/>
      <c r="B548" s="309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255"/>
      <c r="P548" s="255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2"/>
      <c r="AI548" s="312"/>
    </row>
    <row r="549">
      <c r="A549" s="312"/>
      <c r="B549" s="309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255"/>
      <c r="P549" s="255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2"/>
      <c r="AI549" s="312"/>
    </row>
    <row r="550">
      <c r="A550" s="312"/>
      <c r="B550" s="309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255"/>
      <c r="P550" s="255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2"/>
      <c r="AI550" s="312"/>
    </row>
    <row r="551">
      <c r="A551" s="312"/>
      <c r="B551" s="309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255"/>
      <c r="P551" s="255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2"/>
      <c r="AI551" s="312"/>
    </row>
    <row r="552">
      <c r="A552" s="312"/>
      <c r="B552" s="309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255"/>
      <c r="P552" s="255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2"/>
      <c r="AI552" s="312"/>
    </row>
    <row r="553">
      <c r="A553" s="312"/>
      <c r="B553" s="309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255"/>
      <c r="P553" s="255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2"/>
      <c r="AI553" s="312"/>
    </row>
    <row r="554">
      <c r="A554" s="312"/>
      <c r="B554" s="309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255"/>
      <c r="P554" s="255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2"/>
      <c r="AI554" s="312"/>
    </row>
    <row r="555">
      <c r="A555" s="312"/>
      <c r="B555" s="309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255"/>
      <c r="P555" s="255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2"/>
      <c r="AI555" s="312"/>
    </row>
    <row r="556">
      <c r="A556" s="312"/>
      <c r="B556" s="309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255"/>
      <c r="P556" s="255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2"/>
      <c r="AI556" s="312"/>
    </row>
    <row r="557">
      <c r="A557" s="312"/>
      <c r="B557" s="309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255"/>
      <c r="P557" s="255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2"/>
      <c r="AI557" s="312"/>
    </row>
    <row r="558">
      <c r="A558" s="312"/>
      <c r="B558" s="309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255"/>
      <c r="P558" s="255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2"/>
      <c r="AI558" s="312"/>
    </row>
    <row r="559">
      <c r="A559" s="312"/>
      <c r="B559" s="309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255"/>
      <c r="P559" s="255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2"/>
      <c r="AI559" s="312"/>
    </row>
    <row r="560">
      <c r="A560" s="312"/>
      <c r="B560" s="309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255"/>
      <c r="P560" s="255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2"/>
      <c r="AI560" s="312"/>
    </row>
    <row r="561">
      <c r="A561" s="312"/>
      <c r="B561" s="309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255"/>
      <c r="P561" s="255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2"/>
      <c r="AI561" s="312"/>
    </row>
    <row r="562">
      <c r="A562" s="312"/>
      <c r="B562" s="309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255"/>
      <c r="P562" s="255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2"/>
      <c r="AI562" s="312"/>
    </row>
    <row r="563">
      <c r="A563" s="312"/>
      <c r="B563" s="309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255"/>
      <c r="P563" s="255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2"/>
      <c r="AI563" s="312"/>
    </row>
    <row r="564">
      <c r="A564" s="312"/>
      <c r="B564" s="309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255"/>
      <c r="P564" s="255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2"/>
      <c r="AI564" s="312"/>
    </row>
    <row r="565">
      <c r="A565" s="312"/>
      <c r="B565" s="309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255"/>
      <c r="P565" s="255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2"/>
      <c r="AI565" s="312"/>
    </row>
    <row r="566">
      <c r="A566" s="312"/>
      <c r="B566" s="309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255"/>
      <c r="P566" s="255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2"/>
      <c r="AI566" s="312"/>
    </row>
    <row r="567">
      <c r="A567" s="312"/>
      <c r="B567" s="309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255"/>
      <c r="P567" s="255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2"/>
      <c r="AI567" s="312"/>
    </row>
    <row r="568">
      <c r="A568" s="312"/>
      <c r="B568" s="309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255"/>
      <c r="P568" s="255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2"/>
      <c r="AI568" s="312"/>
    </row>
    <row r="569">
      <c r="A569" s="312"/>
      <c r="B569" s="309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255"/>
      <c r="P569" s="255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2"/>
      <c r="AI569" s="312"/>
    </row>
    <row r="570">
      <c r="A570" s="312"/>
      <c r="B570" s="309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255"/>
      <c r="P570" s="255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2"/>
      <c r="AI570" s="312"/>
    </row>
    <row r="571">
      <c r="A571" s="312"/>
      <c r="B571" s="309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255"/>
      <c r="P571" s="255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2"/>
      <c r="AI571" s="312"/>
    </row>
    <row r="572">
      <c r="A572" s="312"/>
      <c r="B572" s="309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255"/>
      <c r="P572" s="255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2"/>
      <c r="AI572" s="312"/>
    </row>
    <row r="573">
      <c r="A573" s="312"/>
      <c r="B573" s="309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255"/>
      <c r="P573" s="255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2"/>
      <c r="AI573" s="312"/>
    </row>
    <row r="574">
      <c r="A574" s="312"/>
      <c r="B574" s="309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255"/>
      <c r="P574" s="255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2"/>
      <c r="AI574" s="312"/>
    </row>
    <row r="575">
      <c r="A575" s="312"/>
      <c r="B575" s="309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255"/>
      <c r="P575" s="255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2"/>
      <c r="AI575" s="312"/>
    </row>
    <row r="576">
      <c r="A576" s="312"/>
      <c r="B576" s="309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255"/>
      <c r="P576" s="255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2"/>
      <c r="AI576" s="312"/>
    </row>
    <row r="577">
      <c r="A577" s="312"/>
      <c r="B577" s="309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255"/>
      <c r="P577" s="255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2"/>
      <c r="AI577" s="312"/>
    </row>
    <row r="578">
      <c r="A578" s="312"/>
      <c r="B578" s="309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255"/>
      <c r="P578" s="255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2"/>
      <c r="AI578" s="312"/>
    </row>
    <row r="579">
      <c r="A579" s="312"/>
      <c r="B579" s="309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255"/>
      <c r="P579" s="255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2"/>
      <c r="AI579" s="312"/>
    </row>
    <row r="580">
      <c r="A580" s="312"/>
      <c r="B580" s="309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255"/>
      <c r="P580" s="255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2"/>
      <c r="AI580" s="312"/>
    </row>
    <row r="581">
      <c r="A581" s="312"/>
      <c r="B581" s="309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255"/>
      <c r="P581" s="255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2"/>
      <c r="AI581" s="312"/>
    </row>
    <row r="582">
      <c r="A582" s="312"/>
      <c r="B582" s="309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255"/>
      <c r="P582" s="255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2"/>
      <c r="AI582" s="312"/>
    </row>
    <row r="583">
      <c r="A583" s="312"/>
      <c r="B583" s="309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255"/>
      <c r="P583" s="255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2"/>
      <c r="AI583" s="312"/>
    </row>
    <row r="584">
      <c r="A584" s="312"/>
      <c r="B584" s="309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255"/>
      <c r="P584" s="255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2"/>
      <c r="AI584" s="312"/>
    </row>
    <row r="585">
      <c r="A585" s="312"/>
      <c r="B585" s="309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255"/>
      <c r="P585" s="255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2"/>
      <c r="AI585" s="312"/>
    </row>
    <row r="586">
      <c r="A586" s="312"/>
      <c r="B586" s="309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255"/>
      <c r="P586" s="255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2"/>
      <c r="AI586" s="312"/>
    </row>
    <row r="587">
      <c r="A587" s="312"/>
      <c r="B587" s="309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255"/>
      <c r="P587" s="255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2"/>
      <c r="AI587" s="312"/>
    </row>
    <row r="588">
      <c r="A588" s="312"/>
      <c r="B588" s="309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255"/>
      <c r="P588" s="255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2"/>
      <c r="AI588" s="312"/>
    </row>
    <row r="589">
      <c r="A589" s="312"/>
      <c r="B589" s="309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255"/>
      <c r="P589" s="255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2"/>
      <c r="AI589" s="312"/>
    </row>
    <row r="590">
      <c r="A590" s="312"/>
      <c r="B590" s="309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255"/>
      <c r="P590" s="255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2"/>
      <c r="AI590" s="312"/>
    </row>
    <row r="591">
      <c r="A591" s="312"/>
      <c r="B591" s="309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255"/>
      <c r="P591" s="255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2"/>
      <c r="AI591" s="312"/>
    </row>
    <row r="592">
      <c r="A592" s="312"/>
      <c r="B592" s="309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255"/>
      <c r="P592" s="255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2"/>
      <c r="AI592" s="312"/>
    </row>
    <row r="593">
      <c r="A593" s="312"/>
      <c r="B593" s="309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255"/>
      <c r="P593" s="255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2"/>
      <c r="AI593" s="312"/>
    </row>
    <row r="594">
      <c r="A594" s="312"/>
      <c r="B594" s="309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255"/>
      <c r="P594" s="255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</row>
    <row r="595">
      <c r="A595" s="312"/>
      <c r="B595" s="309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255"/>
      <c r="P595" s="255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2"/>
      <c r="AI595" s="312"/>
    </row>
    <row r="596">
      <c r="A596" s="312"/>
      <c r="B596" s="309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255"/>
      <c r="P596" s="255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2"/>
      <c r="AI596" s="312"/>
    </row>
    <row r="597">
      <c r="A597" s="312"/>
      <c r="B597" s="309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255"/>
      <c r="P597" s="255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2"/>
      <c r="AI597" s="312"/>
    </row>
    <row r="598">
      <c r="A598" s="312"/>
      <c r="B598" s="309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255"/>
      <c r="P598" s="255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2"/>
      <c r="AI598" s="312"/>
    </row>
    <row r="599">
      <c r="A599" s="312"/>
      <c r="B599" s="309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255"/>
      <c r="P599" s="255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2"/>
      <c r="AI599" s="312"/>
    </row>
    <row r="600">
      <c r="A600" s="312"/>
      <c r="B600" s="309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255"/>
      <c r="P600" s="255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2"/>
      <c r="AI600" s="312"/>
    </row>
    <row r="601">
      <c r="A601" s="312"/>
      <c r="B601" s="309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255"/>
      <c r="P601" s="255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2"/>
      <c r="AI601" s="312"/>
    </row>
    <row r="602">
      <c r="A602" s="312"/>
      <c r="B602" s="309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255"/>
      <c r="P602" s="255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2"/>
      <c r="AI602" s="312"/>
    </row>
    <row r="603">
      <c r="A603" s="312"/>
      <c r="B603" s="309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255"/>
      <c r="P603" s="255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2"/>
      <c r="AI603" s="312"/>
    </row>
    <row r="604">
      <c r="A604" s="312"/>
      <c r="B604" s="309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255"/>
      <c r="P604" s="255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2"/>
      <c r="AI604" s="312"/>
    </row>
    <row r="605">
      <c r="A605" s="312"/>
      <c r="B605" s="309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255"/>
      <c r="P605" s="255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2"/>
      <c r="AI605" s="312"/>
    </row>
    <row r="606">
      <c r="A606" s="312"/>
      <c r="B606" s="309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255"/>
      <c r="P606" s="255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2"/>
      <c r="AI606" s="312"/>
    </row>
    <row r="607">
      <c r="A607" s="312"/>
      <c r="B607" s="309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255"/>
      <c r="P607" s="255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2"/>
      <c r="AI607" s="312"/>
    </row>
    <row r="608">
      <c r="A608" s="312"/>
      <c r="B608" s="309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255"/>
      <c r="P608" s="255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2"/>
      <c r="AI608" s="312"/>
    </row>
    <row r="609">
      <c r="A609" s="312"/>
      <c r="B609" s="309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255"/>
      <c r="P609" s="255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2"/>
      <c r="AI609" s="312"/>
    </row>
    <row r="610">
      <c r="A610" s="312"/>
      <c r="B610" s="309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255"/>
      <c r="P610" s="255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2"/>
      <c r="AI610" s="312"/>
    </row>
    <row r="611">
      <c r="A611" s="312"/>
      <c r="B611" s="309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255"/>
      <c r="P611" s="255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2"/>
      <c r="AI611" s="312"/>
    </row>
    <row r="612">
      <c r="A612" s="312"/>
      <c r="B612" s="309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255"/>
      <c r="P612" s="255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2"/>
      <c r="AI612" s="312"/>
    </row>
    <row r="613">
      <c r="A613" s="312"/>
      <c r="B613" s="309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255"/>
      <c r="P613" s="255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2"/>
      <c r="AI613" s="312"/>
    </row>
    <row r="614">
      <c r="A614" s="312"/>
      <c r="B614" s="309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255"/>
      <c r="P614" s="255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2"/>
      <c r="AI614" s="312"/>
    </row>
    <row r="615">
      <c r="A615" s="312"/>
      <c r="B615" s="309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255"/>
      <c r="P615" s="255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2"/>
      <c r="AI615" s="312"/>
    </row>
    <row r="616">
      <c r="A616" s="312"/>
      <c r="B616" s="309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255"/>
      <c r="P616" s="255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2"/>
      <c r="AI616" s="312"/>
    </row>
    <row r="617">
      <c r="A617" s="312"/>
      <c r="B617" s="309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255"/>
      <c r="P617" s="255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2"/>
      <c r="AI617" s="312"/>
    </row>
    <row r="618">
      <c r="A618" s="312"/>
      <c r="B618" s="309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255"/>
      <c r="P618" s="255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2"/>
      <c r="AI618" s="312"/>
    </row>
    <row r="619">
      <c r="A619" s="312"/>
      <c r="B619" s="309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255"/>
      <c r="P619" s="255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2"/>
      <c r="AI619" s="312"/>
    </row>
    <row r="620">
      <c r="A620" s="312"/>
      <c r="B620" s="309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255"/>
      <c r="P620" s="255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2"/>
      <c r="AI620" s="312"/>
    </row>
    <row r="621">
      <c r="A621" s="312"/>
      <c r="B621" s="309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255"/>
      <c r="P621" s="255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2"/>
      <c r="AI621" s="312"/>
    </row>
    <row r="622">
      <c r="A622" s="312"/>
      <c r="B622" s="309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255"/>
      <c r="P622" s="255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2"/>
      <c r="AI622" s="312"/>
    </row>
    <row r="623">
      <c r="A623" s="312"/>
      <c r="B623" s="309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255"/>
      <c r="P623" s="255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2"/>
      <c r="AI623" s="312"/>
    </row>
    <row r="624">
      <c r="A624" s="312"/>
      <c r="B624" s="309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255"/>
      <c r="P624" s="255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2"/>
      <c r="AI624" s="312"/>
    </row>
    <row r="625">
      <c r="A625" s="312"/>
      <c r="B625" s="309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255"/>
      <c r="P625" s="255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2"/>
      <c r="AI625" s="312"/>
    </row>
    <row r="626">
      <c r="A626" s="312"/>
      <c r="B626" s="309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255"/>
      <c r="P626" s="255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2"/>
      <c r="AI626" s="312"/>
    </row>
    <row r="627">
      <c r="A627" s="312"/>
      <c r="B627" s="309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255"/>
      <c r="P627" s="255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2"/>
      <c r="AI627" s="312"/>
    </row>
    <row r="628">
      <c r="A628" s="312"/>
      <c r="B628" s="309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255"/>
      <c r="P628" s="255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2"/>
      <c r="AI628" s="312"/>
    </row>
    <row r="629">
      <c r="A629" s="312"/>
      <c r="B629" s="309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255"/>
      <c r="P629" s="255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2"/>
      <c r="AI629" s="312"/>
    </row>
    <row r="630">
      <c r="A630" s="312"/>
      <c r="B630" s="309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255"/>
      <c r="P630" s="255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2"/>
      <c r="AI630" s="312"/>
    </row>
    <row r="631">
      <c r="A631" s="312"/>
      <c r="B631" s="309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255"/>
      <c r="P631" s="255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2"/>
      <c r="AI631" s="312"/>
    </row>
    <row r="632">
      <c r="A632" s="312"/>
      <c r="B632" s="309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255"/>
      <c r="P632" s="255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2"/>
      <c r="AI632" s="312"/>
    </row>
    <row r="633">
      <c r="A633" s="312"/>
      <c r="B633" s="309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255"/>
      <c r="P633" s="255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2"/>
      <c r="AI633" s="312"/>
    </row>
    <row r="634">
      <c r="A634" s="312"/>
      <c r="B634" s="309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255"/>
      <c r="P634" s="255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2"/>
      <c r="AI634" s="312"/>
    </row>
    <row r="635">
      <c r="A635" s="312"/>
      <c r="B635" s="309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255"/>
      <c r="P635" s="255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2"/>
      <c r="AI635" s="312"/>
    </row>
    <row r="636">
      <c r="A636" s="312"/>
      <c r="B636" s="309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255"/>
      <c r="P636" s="255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2"/>
      <c r="AI636" s="312"/>
    </row>
    <row r="637">
      <c r="A637" s="312"/>
      <c r="B637" s="309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255"/>
      <c r="P637" s="255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2"/>
      <c r="AI637" s="312"/>
    </row>
    <row r="638">
      <c r="A638" s="312"/>
      <c r="B638" s="309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255"/>
      <c r="P638" s="255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2"/>
      <c r="AI638" s="312"/>
    </row>
    <row r="639">
      <c r="A639" s="312"/>
      <c r="B639" s="309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255"/>
      <c r="P639" s="255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2"/>
      <c r="AI639" s="312"/>
    </row>
    <row r="640">
      <c r="A640" s="312"/>
      <c r="B640" s="309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255"/>
      <c r="P640" s="255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2"/>
      <c r="AI640" s="312"/>
    </row>
    <row r="641">
      <c r="A641" s="312"/>
      <c r="B641" s="309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255"/>
      <c r="P641" s="255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2"/>
      <c r="AI641" s="312"/>
    </row>
    <row r="642">
      <c r="A642" s="312"/>
      <c r="B642" s="309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255"/>
      <c r="P642" s="255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2"/>
      <c r="AI642" s="312"/>
    </row>
    <row r="643">
      <c r="A643" s="312"/>
      <c r="B643" s="309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255"/>
      <c r="P643" s="255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2"/>
      <c r="AI643" s="312"/>
    </row>
    <row r="644">
      <c r="A644" s="312"/>
      <c r="B644" s="309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255"/>
      <c r="P644" s="255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2"/>
      <c r="AI644" s="312"/>
    </row>
    <row r="645">
      <c r="A645" s="312"/>
      <c r="B645" s="309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255"/>
      <c r="P645" s="255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2"/>
      <c r="AI645" s="312"/>
    </row>
    <row r="646">
      <c r="A646" s="312"/>
      <c r="B646" s="309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255"/>
      <c r="P646" s="255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2"/>
      <c r="AI646" s="312"/>
    </row>
    <row r="647">
      <c r="A647" s="312"/>
      <c r="B647" s="309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255"/>
      <c r="P647" s="255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2"/>
      <c r="AI647" s="312"/>
    </row>
    <row r="648">
      <c r="A648" s="312"/>
      <c r="B648" s="309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255"/>
      <c r="P648" s="255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2"/>
      <c r="AI648" s="312"/>
    </row>
    <row r="649">
      <c r="A649" s="312"/>
      <c r="B649" s="309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255"/>
      <c r="P649" s="255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2"/>
      <c r="AI649" s="312"/>
    </row>
    <row r="650">
      <c r="A650" s="312"/>
      <c r="B650" s="309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255"/>
      <c r="P650" s="255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2"/>
      <c r="AI650" s="312"/>
    </row>
    <row r="651">
      <c r="A651" s="312"/>
      <c r="B651" s="309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255"/>
      <c r="P651" s="255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2"/>
      <c r="AI651" s="312"/>
    </row>
    <row r="652">
      <c r="A652" s="312"/>
      <c r="B652" s="309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255"/>
      <c r="P652" s="255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2"/>
      <c r="AI652" s="312"/>
    </row>
    <row r="653">
      <c r="A653" s="312"/>
      <c r="B653" s="309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255"/>
      <c r="P653" s="255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2"/>
      <c r="AI653" s="312"/>
    </row>
    <row r="654">
      <c r="A654" s="312"/>
      <c r="B654" s="309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255"/>
      <c r="P654" s="255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</row>
    <row r="655">
      <c r="A655" s="312"/>
      <c r="B655" s="309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255"/>
      <c r="P655" s="255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2"/>
      <c r="AI655" s="312"/>
    </row>
    <row r="656">
      <c r="A656" s="312"/>
      <c r="B656" s="309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255"/>
      <c r="P656" s="255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2"/>
      <c r="AI656" s="312"/>
    </row>
    <row r="657">
      <c r="A657" s="312"/>
      <c r="B657" s="309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255"/>
      <c r="P657" s="255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2"/>
      <c r="AI657" s="312"/>
    </row>
    <row r="658">
      <c r="A658" s="312"/>
      <c r="B658" s="309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255"/>
      <c r="P658" s="255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2"/>
      <c r="AI658" s="312"/>
    </row>
    <row r="659">
      <c r="A659" s="312"/>
      <c r="B659" s="309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255"/>
      <c r="P659" s="255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2"/>
      <c r="AI659" s="312"/>
    </row>
    <row r="660">
      <c r="A660" s="312"/>
      <c r="B660" s="309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255"/>
      <c r="P660" s="255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2"/>
      <c r="AI660" s="312"/>
    </row>
    <row r="661">
      <c r="A661" s="312"/>
      <c r="B661" s="309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255"/>
      <c r="P661" s="255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2"/>
      <c r="AI661" s="312"/>
    </row>
    <row r="662">
      <c r="A662" s="312"/>
      <c r="B662" s="309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255"/>
      <c r="P662" s="255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2"/>
      <c r="AI662" s="312"/>
    </row>
    <row r="663">
      <c r="A663" s="312"/>
      <c r="B663" s="309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255"/>
      <c r="P663" s="255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2"/>
      <c r="AI663" s="312"/>
    </row>
    <row r="664">
      <c r="A664" s="312"/>
      <c r="B664" s="309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255"/>
      <c r="P664" s="255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2"/>
      <c r="AI664" s="312"/>
    </row>
    <row r="665">
      <c r="A665" s="312"/>
      <c r="B665" s="309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255"/>
      <c r="P665" s="255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2"/>
      <c r="AI665" s="312"/>
    </row>
    <row r="666">
      <c r="A666" s="312"/>
      <c r="B666" s="309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255"/>
      <c r="P666" s="255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2"/>
      <c r="AI666" s="312"/>
    </row>
    <row r="667">
      <c r="A667" s="312"/>
      <c r="B667" s="309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255"/>
      <c r="P667" s="255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2"/>
      <c r="AI667" s="312"/>
    </row>
    <row r="668">
      <c r="A668" s="312"/>
      <c r="B668" s="309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255"/>
      <c r="P668" s="255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2"/>
      <c r="AI668" s="312"/>
    </row>
    <row r="669">
      <c r="A669" s="312"/>
      <c r="B669" s="309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255"/>
      <c r="P669" s="255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2"/>
      <c r="AI669" s="312"/>
    </row>
    <row r="670">
      <c r="A670" s="312"/>
      <c r="B670" s="309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255"/>
      <c r="P670" s="255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2"/>
      <c r="AI670" s="312"/>
    </row>
    <row r="671">
      <c r="A671" s="312"/>
      <c r="B671" s="309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255"/>
      <c r="P671" s="255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2"/>
      <c r="AI671" s="312"/>
    </row>
    <row r="672">
      <c r="A672" s="312"/>
      <c r="B672" s="309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255"/>
      <c r="P672" s="255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2"/>
      <c r="AI672" s="312"/>
    </row>
    <row r="673">
      <c r="A673" s="312"/>
      <c r="B673" s="309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255"/>
      <c r="P673" s="255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2"/>
      <c r="AI673" s="312"/>
    </row>
    <row r="674">
      <c r="A674" s="312"/>
      <c r="B674" s="309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255"/>
      <c r="P674" s="255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2"/>
      <c r="AI674" s="312"/>
    </row>
    <row r="675">
      <c r="A675" s="312"/>
      <c r="B675" s="309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255"/>
      <c r="P675" s="255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2"/>
      <c r="AI675" s="312"/>
    </row>
    <row r="676">
      <c r="A676" s="312"/>
      <c r="B676" s="309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255"/>
      <c r="P676" s="255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2"/>
      <c r="AI676" s="312"/>
    </row>
    <row r="677">
      <c r="A677" s="312"/>
      <c r="B677" s="309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255"/>
      <c r="P677" s="255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2"/>
      <c r="AI677" s="312"/>
    </row>
    <row r="678">
      <c r="A678" s="312"/>
      <c r="B678" s="309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255"/>
      <c r="P678" s="255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2"/>
      <c r="AI678" s="312"/>
    </row>
    <row r="679">
      <c r="A679" s="312"/>
      <c r="B679" s="309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255"/>
      <c r="P679" s="255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2"/>
      <c r="AI679" s="312"/>
    </row>
    <row r="680">
      <c r="A680" s="312"/>
      <c r="B680" s="309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255"/>
      <c r="P680" s="255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2"/>
      <c r="AI680" s="312"/>
    </row>
    <row r="681">
      <c r="A681" s="312"/>
      <c r="B681" s="309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255"/>
      <c r="P681" s="255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2"/>
      <c r="AI681" s="312"/>
    </row>
    <row r="682">
      <c r="A682" s="312"/>
      <c r="B682" s="309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255"/>
      <c r="P682" s="255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2"/>
      <c r="AI682" s="312"/>
    </row>
    <row r="683">
      <c r="A683" s="312"/>
      <c r="B683" s="309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255"/>
      <c r="P683" s="255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2"/>
      <c r="AI683" s="312"/>
    </row>
    <row r="684">
      <c r="A684" s="312"/>
      <c r="B684" s="309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255"/>
      <c r="P684" s="255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2"/>
      <c r="AI684" s="312"/>
    </row>
    <row r="685">
      <c r="A685" s="312"/>
      <c r="B685" s="309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255"/>
      <c r="P685" s="255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2"/>
      <c r="AI685" s="312"/>
    </row>
    <row r="686">
      <c r="A686" s="312"/>
      <c r="B686" s="309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255"/>
      <c r="P686" s="255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2"/>
      <c r="AI686" s="312"/>
    </row>
    <row r="687">
      <c r="A687" s="312"/>
      <c r="B687" s="309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255"/>
      <c r="P687" s="255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2"/>
      <c r="AI687" s="312"/>
    </row>
    <row r="688">
      <c r="A688" s="312"/>
      <c r="B688" s="309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255"/>
      <c r="P688" s="255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2"/>
      <c r="AI688" s="312"/>
    </row>
    <row r="689">
      <c r="A689" s="312"/>
      <c r="B689" s="309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255"/>
      <c r="P689" s="255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2"/>
      <c r="AI689" s="312"/>
    </row>
    <row r="690">
      <c r="A690" s="312"/>
      <c r="B690" s="309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255"/>
      <c r="P690" s="255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2"/>
      <c r="AI690" s="312"/>
    </row>
    <row r="691">
      <c r="A691" s="312"/>
      <c r="B691" s="309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255"/>
      <c r="P691" s="255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2"/>
      <c r="AI691" s="312"/>
    </row>
    <row r="692">
      <c r="A692" s="312"/>
      <c r="B692" s="309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255"/>
      <c r="P692" s="255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2"/>
      <c r="AI692" s="312"/>
    </row>
    <row r="693">
      <c r="A693" s="312"/>
      <c r="B693" s="309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255"/>
      <c r="P693" s="255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2"/>
      <c r="AI693" s="312"/>
    </row>
    <row r="694">
      <c r="A694" s="312"/>
      <c r="B694" s="309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255"/>
      <c r="P694" s="255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2"/>
      <c r="AI694" s="312"/>
    </row>
    <row r="695">
      <c r="A695" s="312"/>
      <c r="B695" s="309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255"/>
      <c r="P695" s="255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2"/>
      <c r="AI695" s="312"/>
    </row>
    <row r="696">
      <c r="A696" s="312"/>
      <c r="B696" s="309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255"/>
      <c r="P696" s="255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2"/>
      <c r="AI696" s="312"/>
    </row>
    <row r="697">
      <c r="A697" s="312"/>
      <c r="B697" s="309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255"/>
      <c r="P697" s="255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2"/>
      <c r="AI697" s="312"/>
    </row>
    <row r="698">
      <c r="A698" s="312"/>
      <c r="B698" s="309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255"/>
      <c r="P698" s="255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2"/>
      <c r="AI698" s="312"/>
    </row>
    <row r="699">
      <c r="A699" s="312"/>
      <c r="B699" s="309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255"/>
      <c r="P699" s="255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2"/>
      <c r="AI699" s="312"/>
    </row>
    <row r="700">
      <c r="A700" s="312"/>
      <c r="B700" s="309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255"/>
      <c r="P700" s="255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2"/>
      <c r="AI700" s="312"/>
    </row>
    <row r="701">
      <c r="A701" s="312"/>
      <c r="B701" s="309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255"/>
      <c r="P701" s="255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2"/>
      <c r="AI701" s="312"/>
    </row>
    <row r="702">
      <c r="A702" s="312"/>
      <c r="B702" s="309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255"/>
      <c r="P702" s="255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2"/>
      <c r="AI702" s="312"/>
    </row>
    <row r="703">
      <c r="A703" s="312"/>
      <c r="B703" s="309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255"/>
      <c r="P703" s="255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</row>
    <row r="704">
      <c r="A704" s="312"/>
      <c r="B704" s="309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255"/>
      <c r="P704" s="255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</row>
    <row r="705">
      <c r="A705" s="312"/>
      <c r="B705" s="309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255"/>
      <c r="P705" s="255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2"/>
      <c r="AI705" s="312"/>
    </row>
    <row r="706">
      <c r="A706" s="312"/>
      <c r="B706" s="309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255"/>
      <c r="P706" s="255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2"/>
      <c r="AI706" s="312"/>
    </row>
    <row r="707">
      <c r="A707" s="312"/>
      <c r="B707" s="309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255"/>
      <c r="P707" s="255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</row>
    <row r="708">
      <c r="A708" s="312"/>
      <c r="B708" s="309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255"/>
      <c r="P708" s="255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2"/>
      <c r="AI708" s="312"/>
    </row>
    <row r="709">
      <c r="A709" s="312"/>
      <c r="B709" s="309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255"/>
      <c r="P709" s="255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2"/>
      <c r="AI709" s="312"/>
    </row>
    <row r="710">
      <c r="A710" s="312"/>
      <c r="B710" s="309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255"/>
      <c r="P710" s="255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2"/>
      <c r="AI710" s="312"/>
    </row>
    <row r="711">
      <c r="A711" s="312"/>
      <c r="B711" s="309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255"/>
      <c r="P711" s="255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2"/>
      <c r="AI711" s="312"/>
    </row>
    <row r="712">
      <c r="A712" s="312"/>
      <c r="B712" s="309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255"/>
      <c r="P712" s="255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2"/>
      <c r="AI712" s="312"/>
    </row>
    <row r="713">
      <c r="A713" s="312"/>
      <c r="B713" s="309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255"/>
      <c r="P713" s="255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2"/>
      <c r="AI713" s="312"/>
    </row>
    <row r="714">
      <c r="A714" s="312"/>
      <c r="B714" s="309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255"/>
      <c r="P714" s="255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2"/>
      <c r="AI714" s="312"/>
    </row>
    <row r="715">
      <c r="A715" s="312"/>
      <c r="B715" s="309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255"/>
      <c r="P715" s="255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2"/>
      <c r="AI715" s="312"/>
    </row>
    <row r="716">
      <c r="A716" s="312"/>
      <c r="B716" s="309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255"/>
      <c r="P716" s="255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2"/>
      <c r="AI716" s="312"/>
    </row>
    <row r="717">
      <c r="A717" s="312"/>
      <c r="B717" s="309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255"/>
      <c r="P717" s="255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2"/>
      <c r="AI717" s="312"/>
    </row>
    <row r="718">
      <c r="A718" s="312"/>
      <c r="B718" s="309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255"/>
      <c r="P718" s="255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2"/>
      <c r="AI718" s="312"/>
    </row>
    <row r="719">
      <c r="A719" s="312"/>
      <c r="B719" s="309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255"/>
      <c r="P719" s="255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</row>
    <row r="720">
      <c r="A720" s="312"/>
      <c r="B720" s="309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255"/>
      <c r="P720" s="255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</row>
    <row r="721">
      <c r="A721" s="312"/>
      <c r="B721" s="309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255"/>
      <c r="P721" s="255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</row>
    <row r="722">
      <c r="A722" s="312"/>
      <c r="B722" s="309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255"/>
      <c r="P722" s="255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</row>
    <row r="723">
      <c r="A723" s="312"/>
      <c r="B723" s="309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255"/>
      <c r="P723" s="255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</row>
    <row r="724">
      <c r="A724" s="312"/>
      <c r="B724" s="309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255"/>
      <c r="P724" s="255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</row>
    <row r="725">
      <c r="A725" s="312"/>
      <c r="B725" s="309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255"/>
      <c r="P725" s="255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</row>
    <row r="726">
      <c r="A726" s="312"/>
      <c r="B726" s="309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255"/>
      <c r="P726" s="255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</row>
    <row r="727">
      <c r="A727" s="312"/>
      <c r="B727" s="309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255"/>
      <c r="P727" s="255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</row>
    <row r="728">
      <c r="A728" s="312"/>
      <c r="B728" s="309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255"/>
      <c r="P728" s="255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</row>
    <row r="729">
      <c r="A729" s="312"/>
      <c r="B729" s="309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255"/>
      <c r="P729" s="255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</row>
    <row r="730">
      <c r="A730" s="312"/>
      <c r="B730" s="309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255"/>
      <c r="P730" s="255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</row>
    <row r="731">
      <c r="A731" s="312"/>
      <c r="B731" s="309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255"/>
      <c r="P731" s="255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</row>
    <row r="732">
      <c r="A732" s="312"/>
      <c r="B732" s="309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255"/>
      <c r="P732" s="255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</row>
    <row r="733">
      <c r="A733" s="312"/>
      <c r="B733" s="309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255"/>
      <c r="P733" s="255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</row>
    <row r="734">
      <c r="A734" s="312"/>
      <c r="B734" s="309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255"/>
      <c r="P734" s="255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</row>
    <row r="735">
      <c r="A735" s="312"/>
      <c r="B735" s="309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255"/>
      <c r="P735" s="255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</row>
    <row r="736">
      <c r="A736" s="312"/>
      <c r="B736" s="309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255"/>
      <c r="P736" s="255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</row>
    <row r="737">
      <c r="A737" s="312"/>
      <c r="B737" s="309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255"/>
      <c r="P737" s="255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</row>
    <row r="738">
      <c r="A738" s="312"/>
      <c r="B738" s="309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255"/>
      <c r="P738" s="255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</row>
    <row r="739">
      <c r="A739" s="312"/>
      <c r="B739" s="309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255"/>
      <c r="P739" s="255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</row>
    <row r="740">
      <c r="A740" s="312"/>
      <c r="B740" s="309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255"/>
      <c r="P740" s="255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</row>
    <row r="741">
      <c r="A741" s="312"/>
      <c r="B741" s="309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255"/>
      <c r="P741" s="255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</row>
    <row r="742">
      <c r="A742" s="312"/>
      <c r="B742" s="309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255"/>
      <c r="P742" s="255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</row>
    <row r="743">
      <c r="A743" s="312"/>
      <c r="B743" s="309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255"/>
      <c r="P743" s="255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</row>
    <row r="744">
      <c r="A744" s="312"/>
      <c r="B744" s="309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255"/>
      <c r="P744" s="255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</row>
    <row r="745">
      <c r="A745" s="312"/>
      <c r="B745" s="309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255"/>
      <c r="P745" s="255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</row>
    <row r="746">
      <c r="A746" s="312"/>
      <c r="B746" s="309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255"/>
      <c r="P746" s="255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</row>
    <row r="747">
      <c r="A747" s="312"/>
      <c r="B747" s="309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255"/>
      <c r="P747" s="255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</row>
    <row r="748">
      <c r="A748" s="312"/>
      <c r="B748" s="309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255"/>
      <c r="P748" s="255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</row>
    <row r="749">
      <c r="A749" s="312"/>
      <c r="B749" s="309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255"/>
      <c r="P749" s="255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</row>
    <row r="750">
      <c r="A750" s="312"/>
      <c r="B750" s="309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255"/>
      <c r="P750" s="255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</row>
    <row r="751">
      <c r="A751" s="312"/>
      <c r="B751" s="309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255"/>
      <c r="P751" s="255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</row>
    <row r="752">
      <c r="A752" s="312"/>
      <c r="B752" s="309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255"/>
      <c r="P752" s="255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</row>
    <row r="753">
      <c r="A753" s="312"/>
      <c r="B753" s="309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255"/>
      <c r="P753" s="255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</row>
    <row r="754">
      <c r="A754" s="312"/>
      <c r="B754" s="309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255"/>
      <c r="P754" s="255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</row>
    <row r="755">
      <c r="A755" s="312"/>
      <c r="B755" s="309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255"/>
      <c r="P755" s="255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</row>
    <row r="756">
      <c r="A756" s="312"/>
      <c r="B756" s="309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255"/>
      <c r="P756" s="255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</row>
    <row r="757">
      <c r="A757" s="312"/>
      <c r="B757" s="309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255"/>
      <c r="P757" s="255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</row>
    <row r="758">
      <c r="A758" s="312"/>
      <c r="B758" s="309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255"/>
      <c r="P758" s="255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</row>
    <row r="759">
      <c r="A759" s="312"/>
      <c r="B759" s="309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255"/>
      <c r="P759" s="255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</row>
    <row r="760">
      <c r="A760" s="312"/>
      <c r="B760" s="309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255"/>
      <c r="P760" s="255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</row>
    <row r="761">
      <c r="A761" s="312"/>
      <c r="B761" s="309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255"/>
      <c r="P761" s="255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</row>
    <row r="762">
      <c r="A762" s="312"/>
      <c r="B762" s="309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255"/>
      <c r="P762" s="255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</row>
    <row r="763">
      <c r="A763" s="312"/>
      <c r="B763" s="309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255"/>
      <c r="P763" s="255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</row>
    <row r="764">
      <c r="A764" s="312"/>
      <c r="B764" s="309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255"/>
      <c r="P764" s="255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</row>
    <row r="765">
      <c r="A765" s="312"/>
      <c r="B765" s="309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255"/>
      <c r="P765" s="255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</row>
    <row r="766">
      <c r="A766" s="312"/>
      <c r="B766" s="309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255"/>
      <c r="P766" s="255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</row>
    <row r="767">
      <c r="A767" s="312"/>
      <c r="B767" s="309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255"/>
      <c r="P767" s="255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</row>
    <row r="768">
      <c r="A768" s="312"/>
      <c r="B768" s="309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255"/>
      <c r="P768" s="255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</row>
    <row r="769">
      <c r="A769" s="312"/>
      <c r="B769" s="309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255"/>
      <c r="P769" s="255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</row>
    <row r="770">
      <c r="A770" s="312"/>
      <c r="B770" s="309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255"/>
      <c r="P770" s="255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</row>
    <row r="771">
      <c r="A771" s="312"/>
      <c r="B771" s="309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255"/>
      <c r="P771" s="255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</row>
    <row r="772">
      <c r="A772" s="312"/>
      <c r="B772" s="309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255"/>
      <c r="P772" s="255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</row>
    <row r="773">
      <c r="A773" s="312"/>
      <c r="B773" s="309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255"/>
      <c r="P773" s="255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</row>
    <row r="774">
      <c r="A774" s="312"/>
      <c r="B774" s="309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255"/>
      <c r="P774" s="255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</row>
    <row r="775">
      <c r="A775" s="312"/>
      <c r="B775" s="309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255"/>
      <c r="P775" s="255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</row>
    <row r="776">
      <c r="A776" s="312"/>
      <c r="B776" s="309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255"/>
      <c r="P776" s="255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</row>
    <row r="777">
      <c r="A777" s="312"/>
      <c r="B777" s="309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255"/>
      <c r="P777" s="255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</row>
    <row r="778">
      <c r="A778" s="312"/>
      <c r="B778" s="309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255"/>
      <c r="P778" s="255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</row>
    <row r="779">
      <c r="A779" s="312"/>
      <c r="B779" s="309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255"/>
      <c r="P779" s="255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</row>
    <row r="780">
      <c r="A780" s="312"/>
      <c r="B780" s="309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255"/>
      <c r="P780" s="255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</row>
    <row r="781">
      <c r="A781" s="312"/>
      <c r="B781" s="309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255"/>
      <c r="P781" s="255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</row>
    <row r="782">
      <c r="A782" s="312"/>
      <c r="B782" s="309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255"/>
      <c r="P782" s="255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</row>
    <row r="783">
      <c r="A783" s="312"/>
      <c r="B783" s="309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255"/>
      <c r="P783" s="255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</row>
    <row r="784">
      <c r="A784" s="312"/>
      <c r="B784" s="309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255"/>
      <c r="P784" s="255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</row>
    <row r="785">
      <c r="A785" s="312"/>
      <c r="B785" s="309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255"/>
      <c r="P785" s="255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</row>
    <row r="786">
      <c r="A786" s="312"/>
      <c r="B786" s="309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255"/>
      <c r="P786" s="255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</row>
    <row r="787">
      <c r="A787" s="312"/>
      <c r="B787" s="309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255"/>
      <c r="P787" s="255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</row>
    <row r="788">
      <c r="A788" s="312"/>
      <c r="B788" s="309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255"/>
      <c r="P788" s="255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</row>
    <row r="789">
      <c r="A789" s="312"/>
      <c r="B789" s="309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255"/>
      <c r="P789" s="255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2"/>
      <c r="AI789" s="312"/>
    </row>
    <row r="790">
      <c r="A790" s="312"/>
      <c r="B790" s="309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255"/>
      <c r="P790" s="255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2"/>
      <c r="AI790" s="312"/>
    </row>
    <row r="791">
      <c r="A791" s="312"/>
      <c r="B791" s="309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255"/>
      <c r="P791" s="255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2"/>
      <c r="AI791" s="312"/>
    </row>
    <row r="792">
      <c r="A792" s="312"/>
      <c r="B792" s="309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255"/>
      <c r="P792" s="255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2"/>
      <c r="AI792" s="312"/>
    </row>
    <row r="793">
      <c r="A793" s="312"/>
      <c r="B793" s="309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255"/>
      <c r="P793" s="255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</row>
    <row r="794">
      <c r="A794" s="312"/>
      <c r="B794" s="309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255"/>
      <c r="P794" s="255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2"/>
      <c r="AI794" s="312"/>
    </row>
    <row r="795">
      <c r="A795" s="312"/>
      <c r="B795" s="309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255"/>
      <c r="P795" s="255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2"/>
      <c r="AI795" s="312"/>
    </row>
    <row r="796">
      <c r="A796" s="312"/>
      <c r="B796" s="309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255"/>
      <c r="P796" s="255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2"/>
      <c r="AI796" s="312"/>
    </row>
    <row r="797">
      <c r="A797" s="312"/>
      <c r="B797" s="309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255"/>
      <c r="P797" s="255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2"/>
      <c r="AI797" s="312"/>
    </row>
    <row r="798">
      <c r="A798" s="312"/>
      <c r="B798" s="309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255"/>
      <c r="P798" s="255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2"/>
      <c r="AI798" s="312"/>
    </row>
    <row r="799">
      <c r="A799" s="312"/>
      <c r="B799" s="309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255"/>
      <c r="P799" s="255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2"/>
      <c r="AI799" s="312"/>
    </row>
    <row r="800">
      <c r="A800" s="312"/>
      <c r="B800" s="309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255"/>
      <c r="P800" s="255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2"/>
      <c r="AI800" s="312"/>
    </row>
    <row r="801">
      <c r="A801" s="312"/>
      <c r="B801" s="309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255"/>
      <c r="P801" s="255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2"/>
      <c r="AI801" s="312"/>
    </row>
    <row r="802">
      <c r="A802" s="312"/>
      <c r="B802" s="309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255"/>
      <c r="P802" s="255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2"/>
      <c r="AI802" s="312"/>
    </row>
    <row r="803">
      <c r="A803" s="312"/>
      <c r="B803" s="309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255"/>
      <c r="P803" s="255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2"/>
      <c r="AI803" s="312"/>
    </row>
    <row r="804">
      <c r="A804" s="312"/>
      <c r="B804" s="309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255"/>
      <c r="P804" s="255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2"/>
      <c r="AI804" s="312"/>
    </row>
    <row r="805">
      <c r="A805" s="312"/>
      <c r="B805" s="309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255"/>
      <c r="P805" s="255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2"/>
      <c r="AI805" s="312"/>
    </row>
    <row r="806">
      <c r="A806" s="312"/>
      <c r="B806" s="309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255"/>
      <c r="P806" s="255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2"/>
      <c r="AI806" s="312"/>
    </row>
    <row r="807">
      <c r="A807" s="312"/>
      <c r="B807" s="309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255"/>
      <c r="P807" s="255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2"/>
      <c r="AI807" s="312"/>
    </row>
    <row r="808">
      <c r="A808" s="312"/>
      <c r="B808" s="309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255"/>
      <c r="P808" s="255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2"/>
      <c r="AI808" s="312"/>
    </row>
    <row r="809">
      <c r="A809" s="312"/>
      <c r="B809" s="309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255"/>
      <c r="P809" s="255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2"/>
      <c r="AI809" s="312"/>
    </row>
    <row r="810">
      <c r="A810" s="312"/>
      <c r="B810" s="309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255"/>
      <c r="P810" s="255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2"/>
      <c r="AI810" s="312"/>
    </row>
    <row r="811">
      <c r="A811" s="312"/>
      <c r="B811" s="309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255"/>
      <c r="P811" s="255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2"/>
      <c r="AI811" s="312"/>
    </row>
    <row r="812">
      <c r="A812" s="312"/>
      <c r="B812" s="309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255"/>
      <c r="P812" s="255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2"/>
      <c r="AI812" s="312"/>
    </row>
    <row r="813">
      <c r="A813" s="312"/>
      <c r="B813" s="309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255"/>
      <c r="P813" s="255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2"/>
      <c r="AI813" s="312"/>
    </row>
    <row r="814">
      <c r="A814" s="312"/>
      <c r="B814" s="309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255"/>
      <c r="P814" s="255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2"/>
      <c r="AI814" s="312"/>
    </row>
    <row r="815">
      <c r="A815" s="312"/>
      <c r="B815" s="309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255"/>
      <c r="P815" s="255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2"/>
      <c r="AI815" s="312"/>
    </row>
    <row r="816">
      <c r="A816" s="312"/>
      <c r="B816" s="309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255"/>
      <c r="P816" s="255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2"/>
      <c r="AI816" s="312"/>
    </row>
    <row r="817">
      <c r="A817" s="312"/>
      <c r="B817" s="309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255"/>
      <c r="P817" s="255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2"/>
      <c r="AI817" s="312"/>
    </row>
    <row r="818">
      <c r="A818" s="312"/>
      <c r="B818" s="309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255"/>
      <c r="P818" s="255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2"/>
      <c r="AI818" s="312"/>
    </row>
    <row r="819">
      <c r="A819" s="312"/>
      <c r="B819" s="309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255"/>
      <c r="P819" s="255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2"/>
      <c r="AI819" s="312"/>
    </row>
    <row r="820">
      <c r="A820" s="312"/>
      <c r="B820" s="309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255"/>
      <c r="P820" s="255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2"/>
      <c r="AI820" s="312"/>
    </row>
    <row r="821">
      <c r="A821" s="312"/>
      <c r="B821" s="309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255"/>
      <c r="P821" s="255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2"/>
      <c r="AI821" s="312"/>
    </row>
    <row r="822">
      <c r="A822" s="312"/>
      <c r="B822" s="309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255"/>
      <c r="P822" s="255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2"/>
      <c r="AI822" s="312"/>
    </row>
    <row r="823">
      <c r="A823" s="312"/>
      <c r="B823" s="309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255"/>
      <c r="P823" s="255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2"/>
      <c r="AI823" s="312"/>
    </row>
    <row r="824">
      <c r="A824" s="312"/>
      <c r="B824" s="309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255"/>
      <c r="P824" s="255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2"/>
      <c r="AI824" s="312"/>
    </row>
    <row r="825">
      <c r="A825" s="312"/>
      <c r="B825" s="309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255"/>
      <c r="P825" s="255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2"/>
      <c r="AI825" s="312"/>
    </row>
    <row r="826">
      <c r="A826" s="312"/>
      <c r="B826" s="309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255"/>
      <c r="P826" s="255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2"/>
      <c r="AI826" s="312"/>
    </row>
    <row r="827">
      <c r="A827" s="312"/>
      <c r="B827" s="309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255"/>
      <c r="P827" s="255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2"/>
      <c r="AI827" s="312"/>
    </row>
    <row r="828">
      <c r="A828" s="312"/>
      <c r="B828" s="309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255"/>
      <c r="P828" s="255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2"/>
      <c r="AI828" s="312"/>
    </row>
    <row r="829">
      <c r="A829" s="312"/>
      <c r="B829" s="309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255"/>
      <c r="P829" s="255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2"/>
      <c r="AI829" s="312"/>
    </row>
    <row r="830">
      <c r="A830" s="312"/>
      <c r="B830" s="309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255"/>
      <c r="P830" s="255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2"/>
      <c r="AI830" s="312"/>
    </row>
    <row r="831">
      <c r="A831" s="312"/>
      <c r="B831" s="309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255"/>
      <c r="P831" s="255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2"/>
      <c r="AI831" s="312"/>
    </row>
    <row r="832">
      <c r="A832" s="312"/>
      <c r="B832" s="309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255"/>
      <c r="P832" s="255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2"/>
      <c r="AI832" s="312"/>
    </row>
    <row r="833">
      <c r="A833" s="312"/>
      <c r="B833" s="309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255"/>
      <c r="P833" s="255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2"/>
      <c r="AI833" s="312"/>
    </row>
    <row r="834">
      <c r="A834" s="312"/>
      <c r="B834" s="309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255"/>
      <c r="P834" s="255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2"/>
      <c r="AI834" s="312"/>
    </row>
    <row r="835">
      <c r="A835" s="312"/>
      <c r="B835" s="309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255"/>
      <c r="P835" s="255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2"/>
      <c r="AI835" s="312"/>
    </row>
    <row r="836">
      <c r="A836" s="312"/>
      <c r="B836" s="309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255"/>
      <c r="P836" s="255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2"/>
      <c r="AI836" s="312"/>
    </row>
    <row r="837">
      <c r="A837" s="312"/>
      <c r="B837" s="309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255"/>
      <c r="P837" s="255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2"/>
      <c r="AI837" s="312"/>
    </row>
    <row r="838">
      <c r="A838" s="312"/>
      <c r="B838" s="309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255"/>
      <c r="P838" s="255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2"/>
      <c r="AI838" s="312"/>
    </row>
    <row r="839">
      <c r="A839" s="312"/>
      <c r="B839" s="309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255"/>
      <c r="P839" s="255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2"/>
      <c r="AI839" s="312"/>
    </row>
    <row r="840">
      <c r="A840" s="312"/>
      <c r="B840" s="309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255"/>
      <c r="P840" s="255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2"/>
      <c r="AI840" s="312"/>
    </row>
    <row r="841">
      <c r="A841" s="312"/>
      <c r="B841" s="309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255"/>
      <c r="P841" s="255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2"/>
      <c r="AI841" s="312"/>
    </row>
    <row r="842">
      <c r="A842" s="312"/>
      <c r="B842" s="309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255"/>
      <c r="P842" s="255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2"/>
      <c r="AI842" s="312"/>
    </row>
    <row r="843">
      <c r="A843" s="312"/>
      <c r="B843" s="309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255"/>
      <c r="P843" s="255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2"/>
      <c r="AI843" s="312"/>
    </row>
    <row r="844">
      <c r="A844" s="312"/>
      <c r="B844" s="309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255"/>
      <c r="P844" s="255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2"/>
      <c r="AI844" s="312"/>
    </row>
    <row r="845">
      <c r="A845" s="312"/>
      <c r="B845" s="309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255"/>
      <c r="P845" s="255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2"/>
      <c r="AI845" s="312"/>
    </row>
    <row r="846">
      <c r="A846" s="312"/>
      <c r="B846" s="309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255"/>
      <c r="P846" s="255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2"/>
      <c r="AI846" s="312"/>
    </row>
    <row r="847">
      <c r="A847" s="312"/>
      <c r="B847" s="309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255"/>
      <c r="P847" s="255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2"/>
      <c r="AI847" s="312"/>
    </row>
    <row r="848">
      <c r="A848" s="312"/>
      <c r="B848" s="309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255"/>
      <c r="P848" s="255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2"/>
      <c r="AI848" s="312"/>
    </row>
    <row r="849">
      <c r="A849" s="312"/>
      <c r="B849" s="309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255"/>
      <c r="P849" s="255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2"/>
      <c r="AI849" s="312"/>
    </row>
    <row r="850">
      <c r="A850" s="312"/>
      <c r="B850" s="309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255"/>
      <c r="P850" s="255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2"/>
      <c r="AI850" s="312"/>
    </row>
    <row r="851">
      <c r="A851" s="312"/>
      <c r="B851" s="309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255"/>
      <c r="P851" s="255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2"/>
      <c r="AI851" s="312"/>
    </row>
    <row r="852">
      <c r="A852" s="312"/>
      <c r="B852" s="309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255"/>
      <c r="P852" s="255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2"/>
      <c r="AI852" s="312"/>
    </row>
    <row r="853">
      <c r="A853" s="312"/>
      <c r="B853" s="309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255"/>
      <c r="P853" s="255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2"/>
      <c r="AI853" s="312"/>
    </row>
    <row r="854">
      <c r="A854" s="312"/>
      <c r="B854" s="309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255"/>
      <c r="P854" s="255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2"/>
      <c r="AI854" s="312"/>
    </row>
    <row r="855">
      <c r="A855" s="312"/>
      <c r="B855" s="309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255"/>
      <c r="P855" s="255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2"/>
      <c r="AI855" s="312"/>
    </row>
    <row r="856">
      <c r="A856" s="312"/>
      <c r="B856" s="309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255"/>
      <c r="P856" s="255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2"/>
      <c r="AI856" s="312"/>
    </row>
    <row r="857">
      <c r="A857" s="312"/>
      <c r="B857" s="309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255"/>
      <c r="P857" s="255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2"/>
      <c r="AI857" s="312"/>
    </row>
    <row r="858">
      <c r="A858" s="312"/>
      <c r="B858" s="309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255"/>
      <c r="P858" s="255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2"/>
      <c r="AI858" s="312"/>
    </row>
    <row r="859">
      <c r="A859" s="312"/>
      <c r="B859" s="309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255"/>
      <c r="P859" s="255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2"/>
      <c r="AI859" s="312"/>
    </row>
    <row r="860">
      <c r="A860" s="312"/>
      <c r="B860" s="309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255"/>
      <c r="P860" s="255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2"/>
      <c r="AI860" s="312"/>
    </row>
    <row r="861">
      <c r="A861" s="312"/>
      <c r="B861" s="309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255"/>
      <c r="P861" s="255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2"/>
      <c r="AI861" s="312"/>
    </row>
    <row r="862">
      <c r="A862" s="312"/>
      <c r="B862" s="309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255"/>
      <c r="P862" s="255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2"/>
      <c r="AI862" s="312"/>
    </row>
    <row r="863">
      <c r="A863" s="312"/>
      <c r="B863" s="309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255"/>
      <c r="P863" s="255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2"/>
      <c r="AI863" s="312"/>
    </row>
    <row r="864">
      <c r="A864" s="312"/>
      <c r="B864" s="309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255"/>
      <c r="P864" s="255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2"/>
      <c r="AI864" s="312"/>
    </row>
    <row r="865">
      <c r="A865" s="312"/>
      <c r="B865" s="309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255"/>
      <c r="P865" s="255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2"/>
      <c r="AI865" s="312"/>
    </row>
    <row r="866">
      <c r="A866" s="312"/>
      <c r="B866" s="309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255"/>
      <c r="P866" s="255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2"/>
      <c r="AI866" s="312"/>
    </row>
    <row r="867">
      <c r="A867" s="312"/>
      <c r="B867" s="309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255"/>
      <c r="P867" s="255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2"/>
      <c r="AI867" s="312"/>
    </row>
    <row r="868">
      <c r="A868" s="312"/>
      <c r="B868" s="309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255"/>
      <c r="P868" s="255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2"/>
      <c r="AI868" s="312"/>
    </row>
    <row r="869">
      <c r="A869" s="312"/>
      <c r="B869" s="309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255"/>
      <c r="P869" s="255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2"/>
      <c r="AI869" s="312"/>
    </row>
    <row r="870">
      <c r="A870" s="312"/>
      <c r="B870" s="309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255"/>
      <c r="P870" s="255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2"/>
      <c r="AI870" s="312"/>
    </row>
    <row r="871">
      <c r="A871" s="312"/>
      <c r="B871" s="309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255"/>
      <c r="P871" s="255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2"/>
      <c r="AI871" s="312"/>
    </row>
    <row r="872">
      <c r="A872" s="312"/>
      <c r="B872" s="309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255"/>
      <c r="P872" s="255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2"/>
      <c r="AI872" s="312"/>
    </row>
    <row r="873">
      <c r="A873" s="312"/>
      <c r="B873" s="309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255"/>
      <c r="P873" s="255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2"/>
      <c r="AI873" s="312"/>
    </row>
    <row r="874">
      <c r="A874" s="312"/>
      <c r="B874" s="309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255"/>
      <c r="P874" s="255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2"/>
      <c r="AI874" s="312"/>
    </row>
    <row r="875">
      <c r="A875" s="312"/>
      <c r="B875" s="309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255"/>
      <c r="P875" s="255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2"/>
      <c r="AI875" s="312"/>
    </row>
    <row r="876">
      <c r="A876" s="312"/>
      <c r="B876" s="309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255"/>
      <c r="P876" s="255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2"/>
      <c r="AI876" s="312"/>
    </row>
    <row r="877">
      <c r="A877" s="312"/>
      <c r="B877" s="309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255"/>
      <c r="P877" s="255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2"/>
      <c r="AI877" s="312"/>
    </row>
    <row r="878">
      <c r="A878" s="312"/>
      <c r="B878" s="309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255"/>
      <c r="P878" s="255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2"/>
      <c r="AI878" s="312"/>
    </row>
    <row r="879">
      <c r="A879" s="312"/>
      <c r="B879" s="309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255"/>
      <c r="P879" s="255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2"/>
      <c r="AI879" s="312"/>
    </row>
    <row r="880">
      <c r="A880" s="312"/>
      <c r="B880" s="309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255"/>
      <c r="P880" s="255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2"/>
      <c r="AI880" s="312"/>
    </row>
    <row r="881">
      <c r="A881" s="312"/>
      <c r="B881" s="309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255"/>
      <c r="P881" s="255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2"/>
      <c r="AI881" s="312"/>
    </row>
    <row r="882">
      <c r="A882" s="312"/>
      <c r="B882" s="309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255"/>
      <c r="P882" s="255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2"/>
      <c r="AI882" s="312"/>
    </row>
    <row r="883">
      <c r="A883" s="312"/>
      <c r="B883" s="309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255"/>
      <c r="P883" s="255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2"/>
      <c r="AI883" s="312"/>
    </row>
    <row r="884">
      <c r="A884" s="312"/>
      <c r="B884" s="309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255"/>
      <c r="P884" s="255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2"/>
      <c r="AI884" s="312"/>
    </row>
    <row r="885">
      <c r="A885" s="312"/>
      <c r="B885" s="309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255"/>
      <c r="P885" s="255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2"/>
      <c r="AI885" s="312"/>
    </row>
    <row r="886">
      <c r="A886" s="312"/>
      <c r="B886" s="309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255"/>
      <c r="P886" s="255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2"/>
      <c r="AI886" s="312"/>
    </row>
    <row r="887">
      <c r="A887" s="312"/>
      <c r="B887" s="309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255"/>
      <c r="P887" s="255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2"/>
      <c r="AI887" s="312"/>
    </row>
    <row r="888">
      <c r="A888" s="312"/>
      <c r="B888" s="309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255"/>
      <c r="P888" s="255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2"/>
      <c r="AI888" s="312"/>
    </row>
    <row r="889">
      <c r="A889" s="312"/>
      <c r="B889" s="309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255"/>
      <c r="P889" s="255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2"/>
      <c r="AI889" s="312"/>
    </row>
    <row r="890">
      <c r="A890" s="312"/>
      <c r="B890" s="309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255"/>
      <c r="P890" s="255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2"/>
      <c r="AI890" s="312"/>
    </row>
    <row r="891">
      <c r="A891" s="312"/>
      <c r="B891" s="309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255"/>
      <c r="P891" s="255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2"/>
      <c r="AI891" s="312"/>
    </row>
    <row r="892">
      <c r="A892" s="312"/>
      <c r="B892" s="309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255"/>
      <c r="P892" s="255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2"/>
      <c r="AI892" s="312"/>
    </row>
    <row r="893">
      <c r="A893" s="312"/>
      <c r="B893" s="309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255"/>
      <c r="P893" s="255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2"/>
      <c r="AI893" s="312"/>
    </row>
    <row r="894">
      <c r="A894" s="312"/>
      <c r="B894" s="309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255"/>
      <c r="P894" s="255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2"/>
      <c r="AI894" s="312"/>
    </row>
    <row r="895">
      <c r="A895" s="312"/>
      <c r="B895" s="309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255"/>
      <c r="P895" s="255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2"/>
      <c r="AI895" s="312"/>
    </row>
    <row r="896">
      <c r="A896" s="312"/>
      <c r="B896" s="309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255"/>
      <c r="P896" s="255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2"/>
      <c r="AI896" s="312"/>
    </row>
    <row r="897">
      <c r="A897" s="312"/>
      <c r="B897" s="309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255"/>
      <c r="P897" s="255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2"/>
      <c r="AI897" s="312"/>
    </row>
    <row r="898">
      <c r="A898" s="312"/>
      <c r="B898" s="309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255"/>
      <c r="P898" s="255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2"/>
      <c r="AI898" s="312"/>
    </row>
    <row r="899">
      <c r="A899" s="312"/>
      <c r="B899" s="309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255"/>
      <c r="P899" s="255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2"/>
      <c r="AI899" s="312"/>
    </row>
    <row r="900">
      <c r="A900" s="312"/>
      <c r="B900" s="309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255"/>
      <c r="P900" s="255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2"/>
      <c r="AI900" s="312"/>
    </row>
    <row r="901">
      <c r="A901" s="312"/>
      <c r="B901" s="309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255"/>
      <c r="P901" s="255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2"/>
      <c r="AI901" s="312"/>
    </row>
    <row r="902">
      <c r="A902" s="312"/>
      <c r="B902" s="309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255"/>
      <c r="P902" s="255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2"/>
      <c r="AI902" s="312"/>
    </row>
    <row r="903">
      <c r="A903" s="312"/>
      <c r="B903" s="309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255"/>
      <c r="P903" s="255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2"/>
      <c r="AI903" s="312"/>
    </row>
    <row r="904">
      <c r="A904" s="312"/>
      <c r="B904" s="309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255"/>
      <c r="P904" s="255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2"/>
      <c r="AI904" s="312"/>
    </row>
    <row r="905">
      <c r="A905" s="312"/>
      <c r="B905" s="309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255"/>
      <c r="P905" s="255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2"/>
      <c r="AI905" s="312"/>
    </row>
    <row r="906">
      <c r="A906" s="312"/>
      <c r="B906" s="309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255"/>
      <c r="P906" s="255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2"/>
      <c r="AI906" s="312"/>
    </row>
    <row r="907">
      <c r="A907" s="312"/>
      <c r="B907" s="309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255"/>
      <c r="P907" s="255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2"/>
      <c r="AI907" s="312"/>
    </row>
    <row r="908">
      <c r="A908" s="312"/>
      <c r="B908" s="309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255"/>
      <c r="P908" s="255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2"/>
      <c r="AI908" s="312"/>
    </row>
    <row r="909">
      <c r="A909" s="312"/>
      <c r="B909" s="309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255"/>
      <c r="P909" s="255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2"/>
      <c r="AI909" s="312"/>
    </row>
    <row r="910">
      <c r="A910" s="312"/>
      <c r="B910" s="309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255"/>
      <c r="P910" s="255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2"/>
      <c r="AI910" s="312"/>
    </row>
    <row r="911">
      <c r="A911" s="312"/>
      <c r="B911" s="309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255"/>
      <c r="P911" s="255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2"/>
      <c r="AI911" s="312"/>
    </row>
    <row r="912">
      <c r="A912" s="312"/>
      <c r="B912" s="309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255"/>
      <c r="P912" s="255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2"/>
      <c r="AI912" s="312"/>
    </row>
    <row r="913">
      <c r="A913" s="312"/>
      <c r="B913" s="309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255"/>
      <c r="P913" s="255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2"/>
      <c r="AI913" s="312"/>
    </row>
    <row r="914">
      <c r="A914" s="312"/>
      <c r="B914" s="309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255"/>
      <c r="P914" s="255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2"/>
      <c r="AI914" s="312"/>
    </row>
    <row r="915">
      <c r="A915" s="312"/>
      <c r="B915" s="309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255"/>
      <c r="P915" s="255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2"/>
      <c r="AI915" s="312"/>
    </row>
    <row r="916">
      <c r="A916" s="312"/>
      <c r="B916" s="309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255"/>
      <c r="P916" s="255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2"/>
      <c r="AI916" s="312"/>
    </row>
    <row r="917">
      <c r="A917" s="312"/>
      <c r="B917" s="309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255"/>
      <c r="P917" s="255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2"/>
      <c r="AI917" s="312"/>
    </row>
    <row r="918">
      <c r="A918" s="312"/>
      <c r="B918" s="309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255"/>
      <c r="P918" s="255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2"/>
      <c r="AI918" s="312"/>
    </row>
    <row r="919">
      <c r="A919" s="312"/>
      <c r="B919" s="309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255"/>
      <c r="P919" s="255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2"/>
      <c r="AI919" s="312"/>
    </row>
    <row r="920">
      <c r="A920" s="312"/>
      <c r="B920" s="309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255"/>
      <c r="P920" s="255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2"/>
      <c r="AI920" s="312"/>
    </row>
    <row r="921">
      <c r="A921" s="312"/>
      <c r="B921" s="309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255"/>
      <c r="P921" s="255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2"/>
      <c r="AI921" s="312"/>
    </row>
    <row r="922">
      <c r="A922" s="312"/>
      <c r="B922" s="309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255"/>
      <c r="P922" s="255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2"/>
      <c r="AI922" s="312"/>
    </row>
    <row r="923">
      <c r="A923" s="312"/>
      <c r="B923" s="309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255"/>
      <c r="P923" s="255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2"/>
      <c r="AI923" s="312"/>
    </row>
    <row r="924">
      <c r="A924" s="312"/>
      <c r="B924" s="309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255"/>
      <c r="P924" s="255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2"/>
      <c r="AI924" s="312"/>
    </row>
    <row r="925">
      <c r="A925" s="312"/>
      <c r="B925" s="309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255"/>
      <c r="P925" s="255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2"/>
      <c r="AI925" s="312"/>
    </row>
    <row r="926">
      <c r="A926" s="312"/>
      <c r="B926" s="309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255"/>
      <c r="P926" s="255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2"/>
      <c r="AI926" s="312"/>
    </row>
    <row r="927">
      <c r="A927" s="312"/>
      <c r="B927" s="309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255"/>
      <c r="P927" s="255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2"/>
      <c r="AI927" s="312"/>
    </row>
    <row r="928">
      <c r="A928" s="312"/>
      <c r="B928" s="309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255"/>
      <c r="P928" s="255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2"/>
      <c r="AI928" s="312"/>
    </row>
    <row r="929">
      <c r="A929" s="312"/>
      <c r="B929" s="309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255"/>
      <c r="P929" s="255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2"/>
      <c r="AI929" s="312"/>
    </row>
    <row r="930">
      <c r="A930" s="312"/>
      <c r="B930" s="309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255"/>
      <c r="P930" s="255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2"/>
      <c r="AI930" s="312"/>
    </row>
    <row r="931">
      <c r="A931" s="312"/>
      <c r="B931" s="309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255"/>
      <c r="P931" s="255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2"/>
      <c r="AI931" s="312"/>
    </row>
    <row r="932">
      <c r="A932" s="312"/>
      <c r="B932" s="309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255"/>
      <c r="P932" s="255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2"/>
      <c r="AI932" s="312"/>
    </row>
    <row r="933">
      <c r="A933" s="312"/>
      <c r="B933" s="309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255"/>
      <c r="P933" s="255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2"/>
      <c r="AI933" s="312"/>
    </row>
    <row r="934">
      <c r="A934" s="312"/>
      <c r="B934" s="309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255"/>
      <c r="P934" s="255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2"/>
      <c r="AI934" s="312"/>
    </row>
    <row r="935">
      <c r="A935" s="312"/>
      <c r="B935" s="309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255"/>
      <c r="P935" s="255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2"/>
      <c r="AI935" s="312"/>
    </row>
    <row r="936">
      <c r="A936" s="312"/>
      <c r="B936" s="309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255"/>
      <c r="P936" s="255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2"/>
      <c r="AI936" s="312"/>
    </row>
    <row r="937">
      <c r="A937" s="312"/>
      <c r="B937" s="309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255"/>
      <c r="P937" s="255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2"/>
      <c r="AI937" s="312"/>
    </row>
    <row r="938">
      <c r="A938" s="312"/>
      <c r="B938" s="309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255"/>
      <c r="P938" s="255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2"/>
      <c r="AI938" s="312"/>
    </row>
    <row r="939">
      <c r="A939" s="312"/>
      <c r="B939" s="309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255"/>
      <c r="P939" s="255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2"/>
      <c r="AI939" s="312"/>
    </row>
    <row r="940">
      <c r="A940" s="312"/>
      <c r="B940" s="309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255"/>
      <c r="P940" s="255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2"/>
      <c r="AI940" s="312"/>
    </row>
    <row r="941">
      <c r="A941" s="312"/>
      <c r="B941" s="309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255"/>
      <c r="P941" s="255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2"/>
      <c r="AI941" s="312"/>
    </row>
    <row r="942">
      <c r="A942" s="312"/>
      <c r="B942" s="309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255"/>
      <c r="P942" s="255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2"/>
      <c r="AI942" s="312"/>
    </row>
    <row r="943">
      <c r="A943" s="312"/>
      <c r="B943" s="309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255"/>
      <c r="P943" s="255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2"/>
      <c r="AI943" s="312"/>
    </row>
    <row r="944">
      <c r="A944" s="312"/>
      <c r="B944" s="309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255"/>
      <c r="P944" s="255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2"/>
      <c r="AI944" s="312"/>
    </row>
    <row r="945">
      <c r="A945" s="312"/>
      <c r="B945" s="309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255"/>
      <c r="P945" s="255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2"/>
      <c r="AI945" s="312"/>
    </row>
    <row r="946">
      <c r="A946" s="312"/>
      <c r="B946" s="309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255"/>
      <c r="P946" s="255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2"/>
      <c r="AI946" s="312"/>
    </row>
    <row r="947">
      <c r="A947" s="312"/>
      <c r="B947" s="309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255"/>
      <c r="P947" s="255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2"/>
      <c r="AI947" s="312"/>
    </row>
    <row r="948">
      <c r="A948" s="312"/>
      <c r="B948" s="309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255"/>
      <c r="P948" s="255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</row>
    <row r="949">
      <c r="A949" s="312"/>
      <c r="B949" s="309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255"/>
      <c r="P949" s="255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2"/>
      <c r="AI949" s="312"/>
    </row>
    <row r="950">
      <c r="A950" s="312"/>
      <c r="B950" s="309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255"/>
      <c r="P950" s="255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2"/>
      <c r="AI950" s="312"/>
    </row>
    <row r="951">
      <c r="A951" s="312"/>
      <c r="B951" s="309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255"/>
      <c r="P951" s="255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2"/>
      <c r="AI951" s="312"/>
    </row>
    <row r="952">
      <c r="A952" s="312"/>
      <c r="B952" s="309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255"/>
      <c r="P952" s="255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2"/>
      <c r="AI952" s="312"/>
    </row>
    <row r="953">
      <c r="A953" s="312"/>
      <c r="B953" s="309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255"/>
      <c r="P953" s="255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2"/>
      <c r="AI953" s="312"/>
    </row>
    <row r="954">
      <c r="A954" s="312"/>
      <c r="B954" s="309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255"/>
      <c r="P954" s="255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2"/>
      <c r="AI954" s="312"/>
    </row>
    <row r="955">
      <c r="A955" s="312"/>
      <c r="B955" s="309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255"/>
      <c r="P955" s="255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2"/>
      <c r="AI955" s="312"/>
    </row>
    <row r="956">
      <c r="A956" s="312"/>
      <c r="B956" s="309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255"/>
      <c r="P956" s="255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2"/>
      <c r="AI956" s="312"/>
    </row>
    <row r="957">
      <c r="A957" s="312"/>
      <c r="B957" s="309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255"/>
      <c r="P957" s="255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2"/>
      <c r="AI957" s="312"/>
    </row>
    <row r="958">
      <c r="A958" s="312"/>
      <c r="B958" s="309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255"/>
      <c r="P958" s="255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2"/>
      <c r="AI958" s="312"/>
    </row>
    <row r="959">
      <c r="A959" s="312"/>
      <c r="B959" s="309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255"/>
      <c r="P959" s="255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2"/>
      <c r="AI959" s="312"/>
    </row>
    <row r="960">
      <c r="A960" s="312"/>
      <c r="B960" s="309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255"/>
      <c r="P960" s="255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2"/>
      <c r="AI960" s="312"/>
    </row>
    <row r="961">
      <c r="A961" s="312"/>
      <c r="B961" s="309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255"/>
      <c r="P961" s="255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2"/>
      <c r="AI961" s="312"/>
    </row>
    <row r="962">
      <c r="A962" s="312"/>
      <c r="B962" s="309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255"/>
      <c r="P962" s="255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2"/>
      <c r="AI962" s="312"/>
    </row>
    <row r="963">
      <c r="A963" s="312"/>
      <c r="B963" s="309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255"/>
      <c r="P963" s="255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2"/>
      <c r="AI963" s="312"/>
    </row>
    <row r="964">
      <c r="A964" s="312"/>
      <c r="B964" s="309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255"/>
      <c r="P964" s="255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</row>
    <row r="965">
      <c r="A965" s="312"/>
      <c r="B965" s="309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255"/>
      <c r="P965" s="255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2"/>
      <c r="AI965" s="312"/>
    </row>
    <row r="966">
      <c r="A966" s="312"/>
      <c r="B966" s="309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255"/>
      <c r="P966" s="255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2"/>
      <c r="AI966" s="312"/>
    </row>
    <row r="967">
      <c r="A967" s="312"/>
      <c r="B967" s="309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255"/>
      <c r="P967" s="255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2"/>
      <c r="AI967" s="312"/>
    </row>
    <row r="968">
      <c r="A968" s="312"/>
      <c r="B968" s="309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255"/>
      <c r="P968" s="255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2"/>
      <c r="AI968" s="312"/>
    </row>
    <row r="969">
      <c r="A969" s="312"/>
      <c r="B969" s="309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255"/>
      <c r="P969" s="255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2"/>
      <c r="AI969" s="312"/>
    </row>
    <row r="970">
      <c r="A970" s="312"/>
      <c r="B970" s="309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255"/>
      <c r="P970" s="255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2"/>
      <c r="AI970" s="312"/>
    </row>
    <row r="971">
      <c r="A971" s="312"/>
      <c r="B971" s="309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255"/>
      <c r="P971" s="255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2"/>
      <c r="AI971" s="312"/>
    </row>
    <row r="972">
      <c r="A972" s="312"/>
      <c r="B972" s="309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255"/>
      <c r="P972" s="255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2"/>
      <c r="AI972" s="312"/>
    </row>
    <row r="973">
      <c r="A973" s="312"/>
      <c r="B973" s="309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255"/>
      <c r="P973" s="255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2"/>
      <c r="AI973" s="312"/>
    </row>
    <row r="974">
      <c r="A974" s="312"/>
      <c r="B974" s="309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255"/>
      <c r="P974" s="255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2"/>
      <c r="AI974" s="312"/>
    </row>
    <row r="975">
      <c r="A975" s="312"/>
      <c r="B975" s="309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255"/>
      <c r="P975" s="255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2"/>
      <c r="AI975" s="312"/>
    </row>
    <row r="976">
      <c r="A976" s="312"/>
      <c r="B976" s="309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255"/>
      <c r="P976" s="255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2"/>
      <c r="AI976" s="312"/>
    </row>
    <row r="977">
      <c r="A977" s="312"/>
      <c r="B977" s="309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255"/>
      <c r="P977" s="255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2"/>
      <c r="AI977" s="312"/>
    </row>
    <row r="978">
      <c r="A978" s="312"/>
      <c r="B978" s="309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255"/>
      <c r="P978" s="255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2"/>
      <c r="AI978" s="312"/>
    </row>
    <row r="979">
      <c r="A979" s="312"/>
      <c r="B979" s="309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255"/>
      <c r="P979" s="255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2"/>
      <c r="AI979" s="312"/>
    </row>
    <row r="980">
      <c r="A980" s="312"/>
      <c r="B980" s="309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255"/>
      <c r="P980" s="255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2"/>
      <c r="AI980" s="312"/>
    </row>
    <row r="981">
      <c r="A981" s="312"/>
      <c r="B981" s="309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255"/>
      <c r="P981" s="255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2"/>
      <c r="AI981" s="312"/>
    </row>
    <row r="982">
      <c r="A982" s="312"/>
      <c r="B982" s="309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255"/>
      <c r="P982" s="255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2"/>
      <c r="AI982" s="312"/>
    </row>
    <row r="983">
      <c r="A983" s="312"/>
      <c r="B983" s="309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255"/>
      <c r="P983" s="255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</row>
    <row r="984">
      <c r="A984" s="312"/>
      <c r="B984" s="309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255"/>
      <c r="P984" s="255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2"/>
      <c r="AI984" s="312"/>
    </row>
    <row r="985">
      <c r="A985" s="312"/>
      <c r="B985" s="309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255"/>
      <c r="P985" s="255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2"/>
      <c r="AI985" s="312"/>
    </row>
    <row r="986">
      <c r="A986" s="312"/>
      <c r="B986" s="309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255"/>
      <c r="P986" s="255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2"/>
      <c r="AI986" s="312"/>
    </row>
    <row r="987">
      <c r="A987" s="312"/>
      <c r="B987" s="309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255"/>
      <c r="P987" s="255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2"/>
      <c r="AI987" s="312"/>
    </row>
    <row r="988">
      <c r="A988" s="312"/>
      <c r="B988" s="309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255"/>
      <c r="P988" s="255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2"/>
      <c r="AI988" s="312"/>
    </row>
    <row r="989">
      <c r="A989" s="312"/>
      <c r="B989" s="309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255"/>
      <c r="P989" s="255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2"/>
      <c r="AI989" s="312"/>
    </row>
    <row r="990">
      <c r="A990" s="312"/>
      <c r="B990" s="309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255"/>
      <c r="P990" s="255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2"/>
      <c r="AI990" s="312"/>
    </row>
    <row r="991">
      <c r="A991" s="312"/>
      <c r="B991" s="309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255"/>
      <c r="P991" s="255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2"/>
      <c r="AI991" s="312"/>
    </row>
    <row r="992">
      <c r="A992" s="312"/>
      <c r="B992" s="309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255"/>
      <c r="P992" s="255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2"/>
      <c r="AI992" s="312"/>
    </row>
    <row r="993">
      <c r="A993" s="312"/>
      <c r="B993" s="309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255"/>
      <c r="P993" s="255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2"/>
      <c r="AI993" s="312"/>
    </row>
    <row r="994">
      <c r="A994" s="312"/>
      <c r="B994" s="309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255"/>
      <c r="P994" s="255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2"/>
      <c r="AI994" s="312"/>
    </row>
    <row r="995">
      <c r="A995" s="312"/>
      <c r="B995" s="309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255"/>
      <c r="P995" s="255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2"/>
      <c r="AI995" s="312"/>
    </row>
    <row r="996">
      <c r="A996" s="312"/>
      <c r="B996" s="309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255"/>
      <c r="P996" s="255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2"/>
      <c r="AI996" s="312"/>
    </row>
    <row r="997">
      <c r="A997" s="312"/>
      <c r="B997" s="309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255"/>
      <c r="P997" s="255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2"/>
      <c r="AI997" s="312"/>
    </row>
    <row r="998">
      <c r="A998" s="312"/>
      <c r="B998" s="309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255"/>
      <c r="P998" s="255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2"/>
      <c r="AI998" s="312"/>
    </row>
    <row r="999">
      <c r="A999" s="312"/>
      <c r="B999" s="309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255"/>
      <c r="P999" s="255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</row>
    <row r="1000">
      <c r="A1000" s="312"/>
      <c r="B1000" s="309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255"/>
      <c r="P1000" s="255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</row>
    <row r="1001">
      <c r="A1001" s="312"/>
      <c r="B1001" s="309"/>
      <c r="C1001" s="312"/>
      <c r="D1001" s="312"/>
      <c r="E1001" s="312"/>
      <c r="F1001" s="312"/>
      <c r="G1001" s="312"/>
      <c r="H1001" s="312"/>
      <c r="I1001" s="312"/>
      <c r="J1001" s="312"/>
      <c r="K1001" s="312"/>
      <c r="L1001" s="312"/>
      <c r="M1001" s="312"/>
      <c r="N1001" s="312"/>
      <c r="O1001" s="255"/>
      <c r="P1001" s="255"/>
      <c r="Q1001" s="312"/>
      <c r="R1001" s="312"/>
      <c r="S1001" s="312"/>
      <c r="T1001" s="312"/>
      <c r="U1001" s="312"/>
      <c r="V1001" s="312"/>
      <c r="W1001" s="312"/>
      <c r="X1001" s="312"/>
      <c r="Y1001" s="312"/>
      <c r="Z1001" s="312"/>
      <c r="AA1001" s="312"/>
      <c r="AB1001" s="312"/>
      <c r="AC1001" s="312"/>
      <c r="AD1001" s="312"/>
      <c r="AE1001" s="312"/>
      <c r="AF1001" s="312"/>
      <c r="AG1001" s="312"/>
      <c r="AH1001" s="312"/>
      <c r="AI1001" s="312"/>
    </row>
    <row r="1002">
      <c r="A1002" s="312"/>
      <c r="B1002" s="309"/>
      <c r="C1002" s="312"/>
      <c r="D1002" s="312"/>
      <c r="E1002" s="312"/>
      <c r="F1002" s="312"/>
      <c r="G1002" s="312"/>
      <c r="H1002" s="312"/>
      <c r="I1002" s="312"/>
      <c r="J1002" s="312"/>
      <c r="K1002" s="312"/>
      <c r="L1002" s="312"/>
      <c r="M1002" s="312"/>
      <c r="N1002" s="312"/>
      <c r="O1002" s="255"/>
      <c r="P1002" s="255"/>
      <c r="Q1002" s="312"/>
      <c r="R1002" s="312"/>
      <c r="S1002" s="312"/>
      <c r="T1002" s="312"/>
      <c r="U1002" s="312"/>
      <c r="V1002" s="312"/>
      <c r="W1002" s="312"/>
      <c r="X1002" s="312"/>
      <c r="Y1002" s="312"/>
      <c r="Z1002" s="312"/>
      <c r="AA1002" s="312"/>
      <c r="AB1002" s="312"/>
      <c r="AC1002" s="312"/>
      <c r="AD1002" s="312"/>
      <c r="AE1002" s="312"/>
      <c r="AF1002" s="312"/>
      <c r="AG1002" s="312"/>
      <c r="AH1002" s="312"/>
      <c r="AI1002" s="312"/>
    </row>
    <row r="1003">
      <c r="A1003" s="312"/>
      <c r="B1003" s="309"/>
      <c r="C1003" s="312"/>
      <c r="D1003" s="312"/>
      <c r="E1003" s="312"/>
      <c r="F1003" s="312"/>
      <c r="G1003" s="312"/>
      <c r="H1003" s="312"/>
      <c r="I1003" s="312"/>
      <c r="J1003" s="312"/>
      <c r="K1003" s="312"/>
      <c r="L1003" s="312"/>
      <c r="M1003" s="312"/>
      <c r="N1003" s="312"/>
      <c r="O1003" s="255"/>
      <c r="P1003" s="255"/>
      <c r="Q1003" s="312"/>
      <c r="R1003" s="312"/>
      <c r="S1003" s="312"/>
      <c r="T1003" s="312"/>
      <c r="U1003" s="312"/>
      <c r="V1003" s="312"/>
      <c r="W1003" s="312"/>
      <c r="X1003" s="312"/>
      <c r="Y1003" s="312"/>
      <c r="Z1003" s="312"/>
      <c r="AA1003" s="312"/>
      <c r="AB1003" s="312"/>
      <c r="AC1003" s="312"/>
      <c r="AD1003" s="312"/>
      <c r="AE1003" s="312"/>
      <c r="AF1003" s="312"/>
      <c r="AG1003" s="312"/>
      <c r="AH1003" s="312"/>
      <c r="AI1003" s="312"/>
    </row>
    <row r="1004">
      <c r="A1004" s="312"/>
      <c r="B1004" s="309"/>
      <c r="C1004" s="312"/>
      <c r="D1004" s="312"/>
      <c r="E1004" s="312"/>
      <c r="F1004" s="312"/>
      <c r="G1004" s="312"/>
      <c r="H1004" s="312"/>
      <c r="I1004" s="312"/>
      <c r="J1004" s="312"/>
      <c r="K1004" s="312"/>
      <c r="L1004" s="312"/>
      <c r="M1004" s="312"/>
      <c r="N1004" s="312"/>
      <c r="O1004" s="255"/>
      <c r="P1004" s="255"/>
      <c r="Q1004" s="312"/>
      <c r="R1004" s="312"/>
      <c r="S1004" s="312"/>
      <c r="T1004" s="312"/>
      <c r="U1004" s="312"/>
      <c r="V1004" s="312"/>
      <c r="W1004" s="312"/>
      <c r="X1004" s="312"/>
      <c r="Y1004" s="312"/>
      <c r="Z1004" s="312"/>
      <c r="AA1004" s="312"/>
      <c r="AB1004" s="312"/>
      <c r="AC1004" s="312"/>
      <c r="AD1004" s="312"/>
      <c r="AE1004" s="312"/>
      <c r="AF1004" s="312"/>
      <c r="AG1004" s="312"/>
      <c r="AH1004" s="312"/>
      <c r="AI1004" s="312"/>
    </row>
    <row r="1005">
      <c r="A1005" s="312"/>
      <c r="B1005" s="309"/>
      <c r="C1005" s="312"/>
      <c r="D1005" s="312"/>
      <c r="E1005" s="312"/>
      <c r="F1005" s="312"/>
      <c r="G1005" s="312"/>
      <c r="H1005" s="312"/>
      <c r="I1005" s="312"/>
      <c r="J1005" s="312"/>
      <c r="K1005" s="312"/>
      <c r="L1005" s="312"/>
      <c r="M1005" s="312"/>
      <c r="N1005" s="312"/>
      <c r="O1005" s="255"/>
      <c r="P1005" s="255"/>
      <c r="Q1005" s="312"/>
      <c r="R1005" s="312"/>
      <c r="S1005" s="312"/>
      <c r="T1005" s="312"/>
      <c r="U1005" s="312"/>
      <c r="V1005" s="312"/>
      <c r="W1005" s="312"/>
      <c r="X1005" s="312"/>
      <c r="Y1005" s="312"/>
      <c r="Z1005" s="312"/>
      <c r="AA1005" s="312"/>
      <c r="AB1005" s="312"/>
      <c r="AC1005" s="312"/>
      <c r="AD1005" s="312"/>
      <c r="AE1005" s="312"/>
      <c r="AF1005" s="312"/>
      <c r="AG1005" s="312"/>
      <c r="AH1005" s="312"/>
      <c r="AI1005" s="312"/>
    </row>
    <row r="1006">
      <c r="A1006" s="312"/>
      <c r="B1006" s="309"/>
      <c r="C1006" s="312"/>
      <c r="D1006" s="312"/>
      <c r="E1006" s="312"/>
      <c r="F1006" s="312"/>
      <c r="G1006" s="312"/>
      <c r="H1006" s="312"/>
      <c r="I1006" s="312"/>
      <c r="J1006" s="312"/>
      <c r="K1006" s="312"/>
      <c r="L1006" s="312"/>
      <c r="M1006" s="312"/>
      <c r="N1006" s="312"/>
      <c r="O1006" s="255"/>
      <c r="P1006" s="255"/>
      <c r="Q1006" s="312"/>
      <c r="R1006" s="312"/>
      <c r="S1006" s="312"/>
      <c r="T1006" s="312"/>
      <c r="U1006" s="312"/>
      <c r="V1006" s="312"/>
      <c r="W1006" s="312"/>
      <c r="X1006" s="312"/>
      <c r="Y1006" s="312"/>
      <c r="Z1006" s="312"/>
      <c r="AA1006" s="312"/>
      <c r="AB1006" s="312"/>
      <c r="AC1006" s="312"/>
      <c r="AD1006" s="312"/>
      <c r="AE1006" s="312"/>
      <c r="AF1006" s="312"/>
      <c r="AG1006" s="312"/>
      <c r="AH1006" s="312"/>
      <c r="AI1006" s="312"/>
    </row>
    <row r="1007">
      <c r="A1007" s="312"/>
      <c r="B1007" s="309"/>
      <c r="C1007" s="312"/>
      <c r="D1007" s="312"/>
      <c r="E1007" s="312"/>
      <c r="F1007" s="312"/>
      <c r="G1007" s="312"/>
      <c r="H1007" s="312"/>
      <c r="I1007" s="255"/>
      <c r="J1007" s="312"/>
      <c r="K1007" s="255"/>
      <c r="L1007" s="312"/>
      <c r="M1007" s="312"/>
      <c r="N1007" s="312"/>
      <c r="O1007" s="255"/>
      <c r="P1007" s="255"/>
      <c r="Q1007" s="312"/>
      <c r="R1007" s="312"/>
      <c r="S1007" s="312"/>
      <c r="T1007" s="312"/>
      <c r="U1007" s="312"/>
      <c r="V1007" s="312"/>
      <c r="W1007" s="312"/>
      <c r="X1007" s="312"/>
      <c r="Y1007" s="312"/>
      <c r="Z1007" s="312"/>
      <c r="AA1007" s="312"/>
      <c r="AB1007" s="312"/>
      <c r="AC1007" s="312"/>
      <c r="AD1007" s="312"/>
      <c r="AE1007" s="312"/>
      <c r="AF1007" s="312"/>
      <c r="AG1007" s="312"/>
      <c r="AH1007" s="312"/>
      <c r="AI1007" s="312"/>
    </row>
    <row r="1008">
      <c r="A1008" s="255"/>
      <c r="B1008" s="307"/>
      <c r="C1008" s="255"/>
      <c r="D1008" s="255"/>
      <c r="E1008" s="255"/>
      <c r="F1008" s="255"/>
      <c r="G1008" s="255"/>
      <c r="H1008" s="255"/>
      <c r="I1008" s="255"/>
      <c r="J1008" s="255"/>
      <c r="K1008" s="255"/>
      <c r="L1008" s="255"/>
      <c r="M1008" s="255"/>
      <c r="N1008" s="255"/>
      <c r="O1008" s="255"/>
      <c r="P1008" s="255"/>
      <c r="Q1008" s="255"/>
      <c r="R1008" s="312"/>
      <c r="S1008" s="312"/>
      <c r="T1008" s="312"/>
      <c r="U1008" s="312"/>
      <c r="V1008" s="312"/>
      <c r="W1008" s="312"/>
      <c r="X1008" s="312"/>
      <c r="Y1008" s="312"/>
      <c r="Z1008" s="312"/>
      <c r="AA1008" s="312"/>
      <c r="AB1008" s="312"/>
      <c r="AC1008" s="312"/>
      <c r="AD1008" s="312"/>
      <c r="AE1008" s="312"/>
      <c r="AF1008" s="312"/>
      <c r="AG1008" s="312"/>
      <c r="AH1008" s="312"/>
      <c r="AI1008" s="312"/>
    </row>
    <row r="1009">
      <c r="A1009" s="255"/>
      <c r="B1009" s="307"/>
      <c r="C1009" s="255"/>
      <c r="D1009" s="255"/>
      <c r="E1009" s="255"/>
      <c r="F1009" s="255"/>
      <c r="G1009" s="255"/>
      <c r="H1009" s="255"/>
      <c r="I1009" s="255"/>
      <c r="J1009" s="255"/>
      <c r="K1009" s="255"/>
      <c r="L1009" s="255"/>
      <c r="M1009" s="255"/>
      <c r="N1009" s="255"/>
      <c r="O1009" s="255"/>
      <c r="P1009" s="255"/>
      <c r="Q1009" s="255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2"/>
      <c r="AH1009" s="312"/>
      <c r="AI1009" s="312"/>
    </row>
    <row r="1010">
      <c r="A1010" s="255"/>
      <c r="B1010" s="307"/>
      <c r="C1010" s="255"/>
      <c r="D1010" s="255"/>
      <c r="E1010" s="255"/>
      <c r="F1010" s="255"/>
      <c r="G1010" s="255"/>
      <c r="H1010" s="255"/>
      <c r="I1010" s="255"/>
      <c r="J1010" s="255"/>
      <c r="K1010" s="255"/>
      <c r="L1010" s="255"/>
      <c r="M1010" s="255"/>
      <c r="N1010" s="255"/>
      <c r="O1010" s="255"/>
      <c r="P1010" s="255"/>
      <c r="Q1010" s="255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2"/>
      <c r="AH1010" s="312"/>
      <c r="AI1010" s="312"/>
    </row>
    <row r="1011">
      <c r="A1011" s="255"/>
      <c r="B1011" s="307"/>
      <c r="C1011" s="255"/>
      <c r="D1011" s="255"/>
      <c r="E1011" s="255"/>
      <c r="F1011" s="255"/>
      <c r="G1011" s="255"/>
      <c r="H1011" s="255"/>
      <c r="I1011" s="255"/>
      <c r="J1011" s="255"/>
      <c r="K1011" s="255"/>
      <c r="L1011" s="255"/>
      <c r="M1011" s="255"/>
      <c r="N1011" s="255"/>
      <c r="O1011" s="255"/>
      <c r="P1011" s="255"/>
      <c r="Q1011" s="255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2"/>
      <c r="AH1011" s="312"/>
      <c r="AI1011" s="312"/>
    </row>
    <row r="1012">
      <c r="A1012" s="255"/>
      <c r="B1012" s="307"/>
      <c r="C1012" s="255"/>
      <c r="D1012" s="255"/>
      <c r="E1012" s="255"/>
      <c r="F1012" s="255"/>
      <c r="G1012" s="255"/>
      <c r="H1012" s="255"/>
      <c r="I1012" s="255"/>
      <c r="J1012" s="255"/>
      <c r="K1012" s="255"/>
      <c r="L1012" s="255"/>
      <c r="M1012" s="255"/>
      <c r="N1012" s="255"/>
      <c r="O1012" s="255"/>
      <c r="P1012" s="255"/>
      <c r="Q1012" s="255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2"/>
      <c r="AH1012" s="312"/>
      <c r="AI1012" s="312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75"/>
  <cols>
    <col customWidth="1" min="1" max="2" width="10.63"/>
    <col customWidth="1" min="3" max="3" width="14.25"/>
    <col customWidth="1" min="4" max="4" width="17.5"/>
    <col customWidth="1" min="5" max="5" width="14.63"/>
    <col customWidth="1" min="6" max="6" width="10.5"/>
    <col customWidth="1" min="7" max="7" width="24.88"/>
    <col customWidth="1" min="8" max="8" width="7.88"/>
    <col customWidth="1" min="9" max="9" width="16.25"/>
    <col customWidth="1" min="10" max="10" width="6.75"/>
    <col customWidth="1" min="11" max="12" width="16.25"/>
    <col customWidth="1" min="13" max="13" width="28.0"/>
    <col customWidth="1" min="14" max="14" width="11.88"/>
    <col customWidth="1" min="15" max="15" width="16.75"/>
    <col customWidth="1" min="16" max="16" width="20.5"/>
    <col customWidth="1" min="20" max="31" width="18.88"/>
  </cols>
  <sheetData>
    <row r="1">
      <c r="A1" s="322" t="s">
        <v>724</v>
      </c>
      <c r="B1" s="323" t="s">
        <v>725</v>
      </c>
      <c r="C1" s="323" t="s">
        <v>726</v>
      </c>
      <c r="D1" s="323" t="s">
        <v>727</v>
      </c>
      <c r="E1" s="324" t="s">
        <v>728</v>
      </c>
      <c r="F1" s="324" t="s">
        <v>729</v>
      </c>
      <c r="G1" s="325" t="s">
        <v>730</v>
      </c>
      <c r="H1" s="324" t="s">
        <v>731</v>
      </c>
      <c r="I1" s="326" t="s">
        <v>732</v>
      </c>
      <c r="J1" s="323" t="s">
        <v>733</v>
      </c>
      <c r="K1" s="323" t="s">
        <v>734</v>
      </c>
      <c r="L1" s="323" t="s">
        <v>735</v>
      </c>
      <c r="M1" s="324" t="s">
        <v>736</v>
      </c>
      <c r="N1" s="324" t="s">
        <v>737</v>
      </c>
      <c r="O1" s="327" t="s">
        <v>738</v>
      </c>
      <c r="P1" s="327" t="s">
        <v>739</v>
      </c>
      <c r="Q1" s="323" t="s">
        <v>740</v>
      </c>
      <c r="R1" s="323" t="s">
        <v>741</v>
      </c>
      <c r="S1" s="328"/>
      <c r="T1" s="329" t="s">
        <v>742</v>
      </c>
      <c r="U1" s="329" t="s">
        <v>743</v>
      </c>
      <c r="V1" s="329" t="s">
        <v>744</v>
      </c>
      <c r="W1" s="329" t="s">
        <v>745</v>
      </c>
      <c r="X1" s="329" t="s">
        <v>746</v>
      </c>
      <c r="Y1" s="329" t="s">
        <v>747</v>
      </c>
      <c r="Z1" s="329" t="s">
        <v>748</v>
      </c>
      <c r="AA1" s="329" t="s">
        <v>749</v>
      </c>
      <c r="AB1" s="329" t="s">
        <v>750</v>
      </c>
      <c r="AC1" s="329" t="s">
        <v>751</v>
      </c>
      <c r="AD1" s="329" t="s">
        <v>752</v>
      </c>
      <c r="AE1" s="329" t="s">
        <v>753</v>
      </c>
      <c r="AF1" s="328"/>
      <c r="AG1" s="328"/>
      <c r="AH1" s="328"/>
    </row>
    <row r="2">
      <c r="A2" s="330"/>
      <c r="B2" s="330"/>
      <c r="C2" s="331" t="s">
        <v>754</v>
      </c>
      <c r="D2" s="332"/>
      <c r="E2" s="330"/>
      <c r="F2" s="330"/>
      <c r="G2" s="333"/>
      <c r="H2" s="330"/>
      <c r="I2" s="334"/>
      <c r="J2" s="332"/>
      <c r="K2" s="332"/>
      <c r="L2" s="332"/>
      <c r="M2" s="330"/>
      <c r="N2" s="330"/>
      <c r="O2" s="332"/>
      <c r="P2" s="332"/>
      <c r="Q2" s="332"/>
      <c r="R2" s="332"/>
      <c r="S2" s="335"/>
      <c r="T2" s="335"/>
      <c r="U2" s="335"/>
      <c r="V2" s="335"/>
      <c r="W2" s="335"/>
      <c r="X2" s="335"/>
      <c r="Y2" s="335"/>
      <c r="Z2" s="335"/>
      <c r="AA2" s="335"/>
      <c r="AB2" s="336" t="s">
        <v>755</v>
      </c>
      <c r="AC2" s="337" t="s">
        <v>756</v>
      </c>
      <c r="AD2" s="338" t="str">
        <f>HYPERLINK("https://docs.google.com/document/d/1eLpP6Aa9iGd11amipdSsj9UKLNVID0wmh0eGtZxN4Yk/edit?usp=drivesdk","Eric Stoll Good Farmer Fund Donation Receipt")</f>
        <v>Eric Stoll Good Farmer Fund Donation Receipt</v>
      </c>
      <c r="AE2" s="336" t="s">
        <v>757</v>
      </c>
      <c r="AF2" s="335"/>
      <c r="AG2" s="335"/>
      <c r="AH2" s="335"/>
    </row>
    <row r="3">
      <c r="A3" s="339"/>
      <c r="B3" s="339"/>
      <c r="C3" s="340"/>
      <c r="D3" s="341"/>
      <c r="E3" s="342"/>
      <c r="F3" s="340"/>
      <c r="G3" s="343"/>
      <c r="H3" s="340"/>
      <c r="I3" s="344"/>
      <c r="J3" s="341"/>
      <c r="K3" s="345"/>
      <c r="L3" s="341"/>
      <c r="M3" s="340"/>
      <c r="N3" s="341"/>
      <c r="O3" s="341"/>
      <c r="P3" s="341"/>
      <c r="Q3" s="340"/>
      <c r="R3" s="341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</row>
    <row r="4">
      <c r="A4" s="346"/>
      <c r="B4" s="346"/>
      <c r="C4" s="347"/>
      <c r="D4" s="348"/>
      <c r="E4" s="349"/>
      <c r="F4" s="347"/>
      <c r="G4" s="350"/>
      <c r="H4" s="347"/>
      <c r="I4" s="351"/>
      <c r="J4" s="348"/>
      <c r="K4" s="352"/>
      <c r="L4" s="348"/>
      <c r="M4" s="347"/>
      <c r="N4" s="347"/>
      <c r="O4" s="348"/>
      <c r="P4" s="348"/>
      <c r="Q4" s="348"/>
      <c r="R4" s="348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</row>
    <row r="5">
      <c r="A5" s="339"/>
      <c r="B5" s="339"/>
      <c r="C5" s="340"/>
      <c r="D5" s="341"/>
      <c r="E5" s="342"/>
      <c r="F5" s="340"/>
      <c r="G5" s="343"/>
      <c r="H5" s="340"/>
      <c r="I5" s="344"/>
      <c r="J5" s="341"/>
      <c r="K5" s="345"/>
      <c r="L5" s="341"/>
      <c r="M5" s="340"/>
      <c r="N5" s="340"/>
      <c r="O5" s="340"/>
      <c r="P5" s="340"/>
      <c r="Q5" s="340"/>
      <c r="R5" s="341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</row>
    <row r="6">
      <c r="A6" s="346"/>
      <c r="B6" s="346"/>
      <c r="C6" s="347"/>
      <c r="D6" s="348"/>
      <c r="E6" s="349"/>
      <c r="F6" s="347"/>
      <c r="G6" s="350"/>
      <c r="H6" s="347"/>
      <c r="I6" s="351"/>
      <c r="J6" s="348"/>
      <c r="K6" s="352"/>
      <c r="L6" s="348"/>
      <c r="M6" s="347"/>
      <c r="N6" s="347"/>
      <c r="O6" s="347"/>
      <c r="P6" s="347"/>
      <c r="Q6" s="347"/>
      <c r="R6" s="348"/>
      <c r="S6" s="353"/>
      <c r="T6" s="92"/>
      <c r="U6" s="92"/>
      <c r="V6" s="92"/>
      <c r="W6" s="92"/>
      <c r="X6" s="92"/>
      <c r="Y6" s="92"/>
      <c r="Z6" s="92"/>
      <c r="AA6" s="92"/>
      <c r="AB6" s="353"/>
      <c r="AC6" s="353"/>
      <c r="AD6" s="92"/>
      <c r="AE6" s="353"/>
      <c r="AF6" s="92"/>
      <c r="AG6" s="92"/>
      <c r="AH6" s="92"/>
    </row>
    <row r="7">
      <c r="A7" s="339"/>
      <c r="B7" s="339"/>
      <c r="C7" s="341"/>
      <c r="D7" s="341"/>
      <c r="E7" s="342"/>
      <c r="F7" s="340"/>
      <c r="G7" s="343"/>
      <c r="H7" s="340"/>
      <c r="I7" s="344"/>
      <c r="J7" s="341"/>
      <c r="K7" s="345"/>
      <c r="L7" s="341"/>
      <c r="M7" s="340"/>
      <c r="N7" s="340"/>
      <c r="O7" s="340"/>
      <c r="P7" s="341"/>
      <c r="Q7" s="340"/>
      <c r="R7" s="341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</row>
    <row r="8">
      <c r="A8" s="346"/>
      <c r="B8" s="346"/>
      <c r="C8" s="346"/>
      <c r="D8" s="346"/>
      <c r="E8" s="349"/>
      <c r="F8" s="347"/>
      <c r="G8" s="355"/>
      <c r="H8" s="347"/>
      <c r="I8" s="351"/>
      <c r="J8" s="348"/>
      <c r="K8" s="352"/>
      <c r="L8" s="348"/>
      <c r="M8" s="356"/>
      <c r="N8" s="357"/>
      <c r="O8" s="347"/>
      <c r="P8" s="348"/>
      <c r="Q8" s="348"/>
      <c r="R8" s="348"/>
      <c r="S8" s="358"/>
      <c r="T8" s="358"/>
      <c r="U8" s="358"/>
      <c r="V8" s="358"/>
      <c r="W8" s="358"/>
      <c r="X8" s="358"/>
      <c r="Y8" s="358"/>
      <c r="Z8" s="358"/>
      <c r="AA8" s="358"/>
      <c r="AB8" s="359"/>
      <c r="AC8" s="359"/>
      <c r="AD8" s="358"/>
      <c r="AE8" s="359"/>
      <c r="AF8" s="358"/>
      <c r="AG8" s="358"/>
      <c r="AH8" s="358"/>
    </row>
    <row r="9">
      <c r="A9" s="339"/>
      <c r="B9" s="339"/>
      <c r="C9" s="340"/>
      <c r="D9" s="341"/>
      <c r="E9" s="342"/>
      <c r="F9" s="340"/>
      <c r="G9" s="343"/>
      <c r="H9" s="340"/>
      <c r="I9" s="344"/>
      <c r="J9" s="341"/>
      <c r="K9" s="345"/>
      <c r="L9" s="341"/>
      <c r="M9" s="360"/>
      <c r="N9" s="361"/>
      <c r="O9" s="340"/>
      <c r="P9" s="341"/>
      <c r="Q9" s="340"/>
      <c r="R9" s="341"/>
      <c r="S9" s="354"/>
      <c r="T9" s="354"/>
      <c r="U9" s="354"/>
      <c r="V9" s="354"/>
      <c r="W9" s="354"/>
      <c r="X9" s="354"/>
      <c r="Y9" s="354"/>
      <c r="Z9" s="354"/>
      <c r="AA9" s="354"/>
      <c r="AB9" s="362"/>
      <c r="AC9" s="362"/>
      <c r="AD9" s="354"/>
      <c r="AE9" s="362"/>
      <c r="AF9" s="354"/>
      <c r="AG9" s="354"/>
      <c r="AH9" s="354"/>
    </row>
    <row r="10">
      <c r="A10" s="346"/>
      <c r="B10" s="346"/>
      <c r="C10" s="347"/>
      <c r="D10" s="348"/>
      <c r="E10" s="349"/>
      <c r="F10" s="347"/>
      <c r="G10" s="350"/>
      <c r="H10" s="347"/>
      <c r="I10" s="351"/>
      <c r="J10" s="348"/>
      <c r="K10" s="352"/>
      <c r="L10" s="348"/>
      <c r="M10" s="347"/>
      <c r="N10" s="347"/>
      <c r="O10" s="347"/>
      <c r="P10" s="347"/>
      <c r="Q10" s="347"/>
      <c r="R10" s="348"/>
      <c r="S10" s="358"/>
      <c r="T10" s="358"/>
      <c r="U10" s="358"/>
      <c r="V10" s="358"/>
      <c r="W10" s="358"/>
      <c r="X10" s="358"/>
      <c r="Y10" s="358"/>
      <c r="Z10" s="358"/>
      <c r="AA10" s="358"/>
      <c r="AB10" s="359"/>
      <c r="AC10" s="359"/>
      <c r="AD10" s="358"/>
      <c r="AE10" s="359"/>
      <c r="AF10" s="358"/>
      <c r="AG10" s="358"/>
      <c r="AH10" s="358"/>
    </row>
    <row r="11">
      <c r="A11" s="339"/>
      <c r="B11" s="339"/>
      <c r="C11" s="340"/>
      <c r="D11" s="341"/>
      <c r="E11" s="342"/>
      <c r="F11" s="340"/>
      <c r="G11" s="343"/>
      <c r="H11" s="340"/>
      <c r="I11" s="344"/>
      <c r="J11" s="341"/>
      <c r="K11" s="345"/>
      <c r="L11" s="341"/>
      <c r="M11" s="340"/>
      <c r="N11" s="340"/>
      <c r="O11" s="340"/>
      <c r="P11" s="341"/>
      <c r="Q11" s="340"/>
      <c r="R11" s="341"/>
      <c r="S11" s="354"/>
      <c r="T11" s="354"/>
      <c r="U11" s="354"/>
      <c r="V11" s="354"/>
      <c r="W11" s="354"/>
      <c r="X11" s="354"/>
      <c r="Y11" s="354"/>
      <c r="Z11" s="354"/>
      <c r="AA11" s="354"/>
      <c r="AB11" s="362"/>
      <c r="AC11" s="362"/>
      <c r="AD11" s="354"/>
      <c r="AE11" s="362"/>
      <c r="AF11" s="354"/>
      <c r="AG11" s="354"/>
      <c r="AH11" s="354"/>
    </row>
    <row r="12">
      <c r="A12" s="346"/>
      <c r="B12" s="346"/>
      <c r="C12" s="347"/>
      <c r="D12" s="348"/>
      <c r="E12" s="349"/>
      <c r="F12" s="347"/>
      <c r="G12" s="350"/>
      <c r="H12" s="347"/>
      <c r="I12" s="351"/>
      <c r="J12" s="348"/>
      <c r="K12" s="352"/>
      <c r="L12" s="348"/>
      <c r="M12" s="347"/>
      <c r="N12" s="347"/>
      <c r="O12" s="347"/>
      <c r="P12" s="347"/>
      <c r="Q12" s="347"/>
      <c r="R12" s="34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</row>
    <row r="13">
      <c r="A13" s="339"/>
      <c r="B13" s="339"/>
      <c r="C13" s="340"/>
      <c r="D13" s="341"/>
      <c r="E13" s="342"/>
      <c r="F13" s="340"/>
      <c r="G13" s="343"/>
      <c r="H13" s="340"/>
      <c r="I13" s="344"/>
      <c r="J13" s="341"/>
      <c r="K13" s="345"/>
      <c r="L13" s="341"/>
      <c r="M13" s="340"/>
      <c r="N13" s="340"/>
      <c r="O13" s="340"/>
      <c r="P13" s="340"/>
      <c r="Q13" s="340"/>
      <c r="R13" s="341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</row>
    <row r="14">
      <c r="A14" s="346"/>
      <c r="B14" s="346"/>
      <c r="C14" s="347"/>
      <c r="D14" s="348"/>
      <c r="E14" s="349"/>
      <c r="F14" s="347"/>
      <c r="G14" s="350"/>
      <c r="H14" s="347"/>
      <c r="I14" s="351"/>
      <c r="J14" s="348"/>
      <c r="K14" s="352"/>
      <c r="L14" s="348"/>
      <c r="M14" s="356"/>
      <c r="N14" s="347"/>
      <c r="O14" s="347"/>
      <c r="P14" s="347"/>
      <c r="Q14" s="347"/>
      <c r="R14" s="348"/>
      <c r="S14" s="358"/>
      <c r="T14" s="358"/>
      <c r="U14" s="358"/>
      <c r="V14" s="358"/>
      <c r="W14" s="358"/>
      <c r="X14" s="358"/>
      <c r="Y14" s="358"/>
      <c r="Z14" s="358"/>
      <c r="AA14" s="358"/>
      <c r="AB14" s="359"/>
      <c r="AC14" s="359"/>
      <c r="AD14" s="358"/>
      <c r="AE14" s="359"/>
      <c r="AF14" s="358"/>
      <c r="AG14" s="358"/>
      <c r="AH14" s="358"/>
    </row>
    <row r="15">
      <c r="A15" s="339"/>
      <c r="B15" s="339"/>
      <c r="C15" s="340"/>
      <c r="D15" s="341"/>
      <c r="E15" s="342"/>
      <c r="F15" s="340"/>
      <c r="G15" s="343"/>
      <c r="H15" s="340"/>
      <c r="I15" s="344"/>
      <c r="J15" s="341"/>
      <c r="K15" s="345"/>
      <c r="L15" s="341"/>
      <c r="M15" s="340"/>
      <c r="N15" s="340"/>
      <c r="O15" s="340"/>
      <c r="P15" s="340"/>
      <c r="Q15" s="340"/>
      <c r="R15" s="341"/>
      <c r="S15" s="354"/>
      <c r="T15" s="354"/>
      <c r="U15" s="354"/>
      <c r="V15" s="354"/>
      <c r="W15" s="354"/>
      <c r="X15" s="354"/>
      <c r="Y15" s="354"/>
      <c r="Z15" s="354"/>
      <c r="AA15" s="354"/>
      <c r="AB15" s="362"/>
      <c r="AC15" s="362"/>
      <c r="AD15" s="354"/>
      <c r="AE15" s="362"/>
      <c r="AF15" s="354"/>
      <c r="AG15" s="354"/>
      <c r="AH15" s="354"/>
    </row>
    <row r="16">
      <c r="A16" s="346"/>
      <c r="B16" s="346"/>
      <c r="C16" s="347"/>
      <c r="D16" s="348"/>
      <c r="E16" s="349"/>
      <c r="F16" s="347"/>
      <c r="G16" s="350"/>
      <c r="H16" s="347"/>
      <c r="I16" s="351"/>
      <c r="J16" s="348"/>
      <c r="K16" s="352"/>
      <c r="L16" s="348"/>
      <c r="M16" s="347"/>
      <c r="N16" s="347"/>
      <c r="O16" s="347"/>
      <c r="P16" s="347"/>
      <c r="Q16" s="347"/>
      <c r="R16" s="34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8"/>
    </row>
    <row r="17">
      <c r="A17" s="339"/>
      <c r="B17" s="339"/>
      <c r="C17" s="340"/>
      <c r="D17" s="341"/>
      <c r="E17" s="342"/>
      <c r="F17" s="340"/>
      <c r="G17" s="343"/>
      <c r="H17" s="340"/>
      <c r="I17" s="344"/>
      <c r="J17" s="341"/>
      <c r="K17" s="345"/>
      <c r="L17" s="341"/>
      <c r="M17" s="340"/>
      <c r="N17" s="340"/>
      <c r="O17" s="340"/>
      <c r="P17" s="340"/>
      <c r="Q17" s="340"/>
      <c r="R17" s="341"/>
      <c r="S17" s="354"/>
      <c r="T17" s="354"/>
      <c r="U17" s="354"/>
      <c r="V17" s="354"/>
      <c r="W17" s="354"/>
      <c r="X17" s="354"/>
      <c r="Y17" s="354"/>
      <c r="Z17" s="354"/>
      <c r="AA17" s="354"/>
      <c r="AB17" s="362"/>
      <c r="AC17" s="362"/>
      <c r="AD17" s="354"/>
      <c r="AE17" s="362"/>
      <c r="AF17" s="354"/>
      <c r="AG17" s="354"/>
      <c r="AH17" s="354"/>
    </row>
    <row r="18">
      <c r="A18" s="346"/>
      <c r="B18" s="346"/>
      <c r="C18" s="347"/>
      <c r="D18" s="348"/>
      <c r="E18" s="349"/>
      <c r="F18" s="347"/>
      <c r="G18" s="350"/>
      <c r="H18" s="347"/>
      <c r="I18" s="351"/>
      <c r="J18" s="348"/>
      <c r="K18" s="352"/>
      <c r="L18" s="363"/>
      <c r="M18" s="347"/>
      <c r="N18" s="347"/>
      <c r="O18" s="347"/>
      <c r="P18" s="347"/>
      <c r="Q18" s="347"/>
      <c r="R18" s="348"/>
      <c r="S18" s="358"/>
      <c r="T18" s="358"/>
      <c r="U18" s="358"/>
      <c r="V18" s="358"/>
      <c r="W18" s="358"/>
      <c r="X18" s="358"/>
      <c r="Y18" s="358"/>
      <c r="Z18" s="358"/>
      <c r="AA18" s="358"/>
      <c r="AB18" s="359"/>
      <c r="AC18" s="359"/>
      <c r="AD18" s="358"/>
      <c r="AE18" s="359"/>
      <c r="AF18" s="358"/>
      <c r="AG18" s="358"/>
      <c r="AH18" s="358"/>
    </row>
    <row r="19">
      <c r="A19" s="339"/>
      <c r="B19" s="339"/>
      <c r="C19" s="340"/>
      <c r="D19" s="341"/>
      <c r="E19" s="342"/>
      <c r="F19" s="340"/>
      <c r="G19" s="343"/>
      <c r="H19" s="340"/>
      <c r="I19" s="344"/>
      <c r="J19" s="341"/>
      <c r="K19" s="345"/>
      <c r="L19" s="341"/>
      <c r="M19" s="340"/>
      <c r="N19" s="340"/>
      <c r="O19" s="340"/>
      <c r="P19" s="340"/>
      <c r="Q19" s="341"/>
      <c r="R19" s="340"/>
      <c r="S19" s="354"/>
      <c r="T19" s="354"/>
      <c r="U19" s="354"/>
      <c r="V19" s="354"/>
      <c r="W19" s="354"/>
      <c r="X19" s="354"/>
      <c r="Y19" s="354"/>
      <c r="Z19" s="354"/>
      <c r="AA19" s="354"/>
      <c r="AB19" s="362"/>
      <c r="AC19" s="362"/>
      <c r="AD19" s="354"/>
      <c r="AE19" s="362"/>
      <c r="AF19" s="354"/>
      <c r="AG19" s="354"/>
      <c r="AH19" s="354"/>
    </row>
    <row r="20">
      <c r="A20" s="346"/>
      <c r="B20" s="346"/>
      <c r="C20" s="347"/>
      <c r="D20" s="348"/>
      <c r="E20" s="349"/>
      <c r="F20" s="347"/>
      <c r="G20" s="350"/>
      <c r="H20" s="347"/>
      <c r="I20" s="351"/>
      <c r="J20" s="348"/>
      <c r="K20" s="352"/>
      <c r="L20" s="348"/>
      <c r="M20" s="356"/>
      <c r="N20" s="348"/>
      <c r="O20" s="347"/>
      <c r="P20" s="347"/>
      <c r="Q20" s="348"/>
      <c r="R20" s="348"/>
      <c r="S20" s="358"/>
      <c r="T20" s="358"/>
      <c r="U20" s="358"/>
      <c r="V20" s="358"/>
      <c r="W20" s="358"/>
      <c r="X20" s="358"/>
      <c r="Y20" s="358"/>
      <c r="Z20" s="358"/>
      <c r="AA20" s="358"/>
      <c r="AB20" s="359"/>
      <c r="AC20" s="359"/>
      <c r="AD20" s="358"/>
      <c r="AE20" s="359"/>
      <c r="AF20" s="358"/>
      <c r="AG20" s="358"/>
      <c r="AH20" s="358"/>
    </row>
    <row r="21">
      <c r="A21" s="339"/>
      <c r="B21" s="339"/>
      <c r="C21" s="340"/>
      <c r="D21" s="341"/>
      <c r="E21" s="342"/>
      <c r="F21" s="340"/>
      <c r="G21" s="343"/>
      <c r="H21" s="340"/>
      <c r="I21" s="344"/>
      <c r="J21" s="341"/>
      <c r="K21" s="345"/>
      <c r="L21" s="341"/>
      <c r="M21" s="340"/>
      <c r="N21" s="340"/>
      <c r="O21" s="340"/>
      <c r="P21" s="340"/>
      <c r="Q21" s="340"/>
      <c r="R21" s="341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</row>
    <row r="22">
      <c r="A22" s="347"/>
      <c r="B22" s="347"/>
      <c r="C22" s="347"/>
      <c r="D22" s="348"/>
      <c r="E22" s="347"/>
      <c r="F22" s="347"/>
      <c r="G22" s="350"/>
      <c r="H22" s="347"/>
      <c r="I22" s="351"/>
      <c r="J22" s="348"/>
      <c r="K22" s="348"/>
      <c r="L22" s="348"/>
      <c r="M22" s="347"/>
      <c r="N22" s="347"/>
      <c r="O22" s="347"/>
      <c r="P22" s="347"/>
      <c r="Q22" s="347"/>
      <c r="R22" s="348"/>
      <c r="S22" s="358"/>
      <c r="T22" s="358"/>
      <c r="U22" s="358"/>
      <c r="V22" s="358"/>
      <c r="W22" s="358"/>
      <c r="X22" s="358"/>
      <c r="Y22" s="358"/>
      <c r="Z22" s="358"/>
      <c r="AA22" s="358"/>
      <c r="AB22" s="359"/>
      <c r="AC22" s="359"/>
      <c r="AD22" s="358"/>
      <c r="AE22" s="359"/>
      <c r="AF22" s="358"/>
      <c r="AG22" s="358"/>
      <c r="AH22" s="358"/>
    </row>
    <row r="23">
      <c r="A23" s="330"/>
      <c r="B23" s="330"/>
      <c r="C23" s="331" t="s">
        <v>758</v>
      </c>
      <c r="D23" s="332"/>
      <c r="E23" s="330"/>
      <c r="F23" s="330"/>
      <c r="G23" s="333"/>
      <c r="H23" s="330"/>
      <c r="I23" s="334"/>
      <c r="J23" s="332"/>
      <c r="K23" s="332"/>
      <c r="L23" s="332"/>
      <c r="M23" s="330"/>
      <c r="N23" s="330"/>
      <c r="O23" s="330"/>
      <c r="P23" s="330"/>
      <c r="Q23" s="330"/>
      <c r="R23" s="332"/>
      <c r="S23" s="335"/>
      <c r="T23" s="335"/>
      <c r="U23" s="335"/>
      <c r="V23" s="335"/>
      <c r="W23" s="335"/>
      <c r="X23" s="335"/>
      <c r="Y23" s="335"/>
      <c r="Z23" s="335"/>
      <c r="AA23" s="335"/>
      <c r="AB23" s="336" t="s">
        <v>759</v>
      </c>
      <c r="AC23" s="337" t="s">
        <v>760</v>
      </c>
      <c r="AD23" s="338" t="str">
        <f>HYPERLINK("https://docs.google.com/document/d/1298rLh20RnAl2A3lu1Bzw4xKdpOu1OAlTR17Dr7IPj0/edit?usp=drivesdk","Laura Keller Good Farmer Fund Donation Receipt")</f>
        <v>Laura Keller Good Farmer Fund Donation Receipt</v>
      </c>
      <c r="AE23" s="336" t="s">
        <v>757</v>
      </c>
      <c r="AF23" s="335"/>
      <c r="AG23" s="335"/>
      <c r="AH23" s="335"/>
    </row>
    <row r="24">
      <c r="A24" s="346"/>
      <c r="B24" s="346"/>
      <c r="C24" s="347"/>
      <c r="D24" s="348"/>
      <c r="E24" s="364"/>
      <c r="F24" s="347"/>
      <c r="G24" s="350"/>
      <c r="H24" s="347"/>
      <c r="I24" s="351"/>
      <c r="J24" s="348"/>
      <c r="K24" s="352"/>
      <c r="L24" s="348"/>
      <c r="M24" s="347"/>
      <c r="N24" s="347"/>
      <c r="O24" s="347"/>
      <c r="P24" s="347"/>
      <c r="Q24" s="347"/>
      <c r="R24" s="348"/>
      <c r="S24" s="358"/>
      <c r="T24" s="358"/>
      <c r="U24" s="358"/>
      <c r="V24" s="358"/>
      <c r="W24" s="358"/>
      <c r="X24" s="358"/>
      <c r="Y24" s="358"/>
      <c r="Z24" s="358"/>
      <c r="AA24" s="358"/>
      <c r="AB24" s="359"/>
      <c r="AC24" s="359"/>
      <c r="AD24" s="358"/>
      <c r="AE24" s="359"/>
      <c r="AF24" s="358"/>
      <c r="AG24" s="358"/>
      <c r="AH24" s="358"/>
    </row>
    <row r="25">
      <c r="A25" s="339"/>
      <c r="B25" s="339"/>
      <c r="C25" s="340"/>
      <c r="D25" s="341"/>
      <c r="E25" s="365"/>
      <c r="F25" s="340"/>
      <c r="G25" s="343"/>
      <c r="H25" s="340"/>
      <c r="I25" s="344"/>
      <c r="J25" s="341"/>
      <c r="K25" s="345"/>
      <c r="L25" s="341"/>
      <c r="M25" s="340"/>
      <c r="N25" s="341"/>
      <c r="O25" s="340"/>
      <c r="P25" s="340"/>
      <c r="Q25" s="340"/>
      <c r="R25" s="341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</row>
    <row r="26">
      <c r="A26" s="346"/>
      <c r="B26" s="346"/>
      <c r="C26" s="347"/>
      <c r="D26" s="348"/>
      <c r="E26" s="364"/>
      <c r="F26" s="348"/>
      <c r="G26" s="350"/>
      <c r="H26" s="347"/>
      <c r="I26" s="351"/>
      <c r="J26" s="348"/>
      <c r="K26" s="352"/>
      <c r="L26" s="348"/>
      <c r="M26" s="347"/>
      <c r="N26" s="348"/>
      <c r="O26" s="348"/>
      <c r="P26" s="348"/>
      <c r="Q26" s="348"/>
      <c r="R26" s="34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</row>
    <row r="27">
      <c r="A27" s="339"/>
      <c r="B27" s="339"/>
      <c r="C27" s="340"/>
      <c r="D27" s="341"/>
      <c r="E27" s="365"/>
      <c r="F27" s="340"/>
      <c r="G27" s="343"/>
      <c r="H27" s="340"/>
      <c r="I27" s="344"/>
      <c r="J27" s="340"/>
      <c r="K27" s="365"/>
      <c r="L27" s="340"/>
      <c r="M27" s="340"/>
      <c r="N27" s="340"/>
      <c r="O27" s="341"/>
      <c r="P27" s="341"/>
      <c r="Q27" s="341"/>
      <c r="R27" s="341"/>
      <c r="S27" s="354"/>
      <c r="T27" s="354"/>
      <c r="U27" s="354"/>
      <c r="V27" s="354"/>
      <c r="W27" s="354"/>
      <c r="X27" s="354"/>
      <c r="Y27" s="354"/>
      <c r="Z27" s="354"/>
      <c r="AA27" s="354"/>
      <c r="AB27" s="362"/>
      <c r="AC27" s="362"/>
      <c r="AD27" s="354"/>
      <c r="AE27" s="362"/>
      <c r="AF27" s="354"/>
      <c r="AG27" s="354"/>
      <c r="AH27" s="354"/>
    </row>
    <row r="28">
      <c r="A28" s="346"/>
      <c r="B28" s="346"/>
      <c r="C28" s="347"/>
      <c r="D28" s="348"/>
      <c r="E28" s="364"/>
      <c r="F28" s="346"/>
      <c r="G28" s="350"/>
      <c r="H28" s="347"/>
      <c r="I28" s="351"/>
      <c r="J28" s="348"/>
      <c r="K28" s="352"/>
      <c r="L28" s="348"/>
      <c r="M28" s="347"/>
      <c r="N28" s="347"/>
      <c r="O28" s="348"/>
      <c r="P28" s="348"/>
      <c r="Q28" s="348"/>
      <c r="R28" s="34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</row>
    <row r="29">
      <c r="A29" s="339"/>
      <c r="B29" s="339"/>
      <c r="C29" s="340"/>
      <c r="D29" s="341"/>
      <c r="E29" s="365"/>
      <c r="F29" s="340"/>
      <c r="G29" s="343"/>
      <c r="H29" s="340"/>
      <c r="I29" s="344"/>
      <c r="J29" s="341"/>
      <c r="K29" s="345"/>
      <c r="L29" s="341"/>
      <c r="M29" s="340"/>
      <c r="N29" s="340"/>
      <c r="O29" s="341"/>
      <c r="P29" s="341"/>
      <c r="Q29" s="341"/>
      <c r="R29" s="341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</row>
    <row r="30">
      <c r="A30" s="346"/>
      <c r="B30" s="346"/>
      <c r="C30" s="347"/>
      <c r="D30" s="348"/>
      <c r="E30" s="352"/>
      <c r="F30" s="348"/>
      <c r="G30" s="350"/>
      <c r="H30" s="348"/>
      <c r="I30" s="351"/>
      <c r="J30" s="348"/>
      <c r="K30" s="352"/>
      <c r="L30" s="348"/>
      <c r="M30" s="347"/>
      <c r="N30" s="348"/>
      <c r="O30" s="348"/>
      <c r="P30" s="348"/>
      <c r="Q30" s="348"/>
      <c r="R30" s="348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</row>
    <row r="31">
      <c r="A31" s="340"/>
      <c r="B31" s="340"/>
      <c r="C31" s="339"/>
      <c r="D31" s="340"/>
      <c r="E31" s="365"/>
      <c r="F31" s="340"/>
      <c r="G31" s="343"/>
      <c r="H31" s="340"/>
      <c r="I31" s="344"/>
      <c r="J31" s="340"/>
      <c r="K31" s="365"/>
      <c r="L31" s="340"/>
      <c r="M31" s="340"/>
      <c r="N31" s="341"/>
      <c r="O31" s="341"/>
      <c r="P31" s="341"/>
      <c r="Q31" s="341"/>
      <c r="R31" s="341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</row>
    <row r="32">
      <c r="A32" s="346"/>
      <c r="B32" s="346"/>
      <c r="C32" s="348"/>
      <c r="D32" s="347"/>
      <c r="E32" s="364"/>
      <c r="F32" s="347"/>
      <c r="G32" s="350"/>
      <c r="H32" s="347"/>
      <c r="I32" s="351"/>
      <c r="J32" s="347"/>
      <c r="K32" s="367"/>
      <c r="L32" s="368"/>
      <c r="M32" s="347"/>
      <c r="N32" s="347"/>
      <c r="O32" s="347"/>
      <c r="P32" s="347"/>
      <c r="Q32" s="348"/>
      <c r="R32" s="348"/>
      <c r="S32" s="358"/>
      <c r="T32" s="359"/>
      <c r="U32" s="359"/>
      <c r="V32" s="358"/>
      <c r="W32" s="359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</row>
    <row r="33">
      <c r="A33" s="339"/>
      <c r="B33" s="339"/>
      <c r="C33" s="341"/>
      <c r="D33" s="340"/>
      <c r="E33" s="365"/>
      <c r="F33" s="340"/>
      <c r="G33" s="343"/>
      <c r="H33" s="340"/>
      <c r="I33" s="344"/>
      <c r="J33" s="340"/>
      <c r="K33" s="344"/>
      <c r="L33" s="340"/>
      <c r="M33" s="340"/>
      <c r="N33" s="340"/>
      <c r="O33" s="340"/>
      <c r="P33" s="340"/>
      <c r="Q33" s="341"/>
      <c r="R33" s="341"/>
      <c r="S33" s="354"/>
      <c r="T33" s="362"/>
      <c r="U33" s="362"/>
      <c r="V33" s="354"/>
      <c r="W33" s="362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</row>
    <row r="34">
      <c r="A34" s="346"/>
      <c r="B34" s="346"/>
      <c r="C34" s="348"/>
      <c r="D34" s="347"/>
      <c r="E34" s="364"/>
      <c r="F34" s="347"/>
      <c r="G34" s="350"/>
      <c r="H34" s="347"/>
      <c r="I34" s="351"/>
      <c r="J34" s="347"/>
      <c r="K34" s="351"/>
      <c r="L34" s="347"/>
      <c r="M34" s="347"/>
      <c r="N34" s="347"/>
      <c r="O34" s="347"/>
      <c r="P34" s="347"/>
      <c r="Q34" s="348"/>
      <c r="R34" s="34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</row>
    <row r="35">
      <c r="A35" s="369"/>
      <c r="B35" s="369" t="s">
        <v>761</v>
      </c>
      <c r="C35" s="363"/>
      <c r="D35" s="368"/>
      <c r="E35" s="370">
        <f>sum(E3:E34)</f>
        <v>0</v>
      </c>
      <c r="F35" s="368"/>
      <c r="G35" s="371"/>
      <c r="H35" s="368"/>
      <c r="I35" s="372"/>
      <c r="J35" s="368"/>
      <c r="K35" s="372"/>
      <c r="L35" s="368"/>
      <c r="M35" s="368"/>
      <c r="N35" s="368"/>
      <c r="O35" s="368"/>
      <c r="P35" s="368"/>
      <c r="Q35" s="363"/>
      <c r="R35" s="363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</row>
    <row r="36">
      <c r="A36" s="347"/>
      <c r="B36" s="347"/>
      <c r="C36" s="348"/>
      <c r="D36" s="347"/>
      <c r="E36" s="358"/>
      <c r="F36" s="347"/>
      <c r="G36" s="350"/>
      <c r="H36" s="347"/>
      <c r="I36" s="351"/>
      <c r="J36" s="347"/>
      <c r="K36" s="351"/>
      <c r="L36" s="347"/>
      <c r="M36" s="347"/>
      <c r="N36" s="348"/>
      <c r="O36" s="347"/>
      <c r="P36" s="347"/>
      <c r="Q36" s="348"/>
      <c r="R36" s="348"/>
      <c r="S36" s="358"/>
      <c r="T36" s="359" t="s">
        <v>762</v>
      </c>
      <c r="U36" s="373" t="s">
        <v>763</v>
      </c>
      <c r="V36" s="374" t="str">
        <f>HYPERLINK("https://docs.google.com/document/d/1B7vfQh8GY1qVlQ0Y5RQQRzVNDZQy0Zii0S-yT6-cKz0/edit?usp=drivesdk","Terry and Aisha Houghton Farm to Table Auction Receipt")</f>
        <v>Terry and Aisha Houghton Farm to Table Auction Receipt</v>
      </c>
      <c r="W36" s="359" t="s">
        <v>764</v>
      </c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</row>
    <row r="37">
      <c r="A37" s="362"/>
      <c r="B37" s="362"/>
      <c r="C37" s="375"/>
      <c r="D37" s="354"/>
      <c r="E37" s="362"/>
      <c r="F37" s="362"/>
      <c r="G37" s="376"/>
      <c r="H37" s="362"/>
      <c r="I37" s="377"/>
      <c r="J37" s="362"/>
      <c r="K37" s="377"/>
      <c r="L37" s="362"/>
      <c r="M37" s="362"/>
      <c r="N37" s="341"/>
      <c r="O37" s="378"/>
      <c r="P37" s="379"/>
      <c r="Q37" s="354"/>
      <c r="R37" s="354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</row>
    <row r="38">
      <c r="A38" s="359"/>
      <c r="B38" s="359"/>
      <c r="C38" s="380"/>
      <c r="D38" s="359"/>
      <c r="E38" s="359"/>
      <c r="F38" s="359"/>
      <c r="G38" s="381"/>
      <c r="H38" s="359"/>
      <c r="I38" s="382"/>
      <c r="J38" s="359"/>
      <c r="K38" s="382"/>
      <c r="L38" s="359"/>
      <c r="M38" s="359"/>
      <c r="N38" s="348"/>
      <c r="O38" s="359"/>
      <c r="P38" s="359"/>
      <c r="Q38" s="358"/>
      <c r="R38" s="358"/>
      <c r="S38" s="358"/>
      <c r="T38" s="359"/>
      <c r="U38" s="359"/>
      <c r="V38" s="358"/>
      <c r="W38" s="359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</row>
    <row r="39">
      <c r="A39" s="362"/>
      <c r="B39" s="362"/>
      <c r="C39" s="375"/>
      <c r="D39" s="362"/>
      <c r="E39" s="362"/>
      <c r="F39" s="362"/>
      <c r="G39" s="376"/>
      <c r="H39" s="362"/>
      <c r="I39" s="377"/>
      <c r="J39" s="362"/>
      <c r="K39" s="377"/>
      <c r="L39" s="362"/>
      <c r="M39" s="362"/>
      <c r="N39" s="341"/>
      <c r="O39" s="362"/>
      <c r="P39" s="362"/>
      <c r="Q39" s="354"/>
      <c r="R39" s="354"/>
      <c r="S39" s="354"/>
      <c r="T39" s="362"/>
      <c r="U39" s="362"/>
      <c r="V39" s="354"/>
      <c r="W39" s="362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</row>
    <row r="40">
      <c r="A40" s="359"/>
      <c r="B40" s="359"/>
      <c r="C40" s="380"/>
      <c r="D40" s="359"/>
      <c r="E40" s="359"/>
      <c r="F40" s="359"/>
      <c r="G40" s="381"/>
      <c r="H40" s="359"/>
      <c r="I40" s="382"/>
      <c r="J40" s="359"/>
      <c r="K40" s="382"/>
      <c r="L40" s="359"/>
      <c r="M40" s="359"/>
      <c r="N40" s="348"/>
      <c r="O40" s="359"/>
      <c r="P40" s="359"/>
      <c r="Q40" s="358"/>
      <c r="R40" s="358"/>
      <c r="S40" s="358"/>
      <c r="T40" s="359"/>
      <c r="U40" s="359"/>
      <c r="V40" s="358"/>
      <c r="W40" s="359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</row>
    <row r="41">
      <c r="A41" s="362"/>
      <c r="B41" s="362"/>
      <c r="C41" s="375"/>
      <c r="D41" s="354"/>
      <c r="E41" s="362"/>
      <c r="F41" s="362"/>
      <c r="G41" s="383"/>
      <c r="H41" s="362"/>
      <c r="I41" s="377"/>
      <c r="J41" s="362"/>
      <c r="K41" s="377"/>
      <c r="L41" s="362"/>
      <c r="M41" s="362"/>
      <c r="N41" s="362"/>
      <c r="O41" s="384"/>
      <c r="P41" s="362"/>
      <c r="Q41" s="354"/>
      <c r="R41" s="354"/>
      <c r="S41" s="354"/>
      <c r="T41" s="354"/>
      <c r="U41" s="354"/>
      <c r="V41" s="354"/>
      <c r="W41" s="354"/>
      <c r="X41" s="362"/>
      <c r="Y41" s="362"/>
      <c r="Z41" s="354"/>
      <c r="AA41" s="362"/>
      <c r="AB41" s="354"/>
      <c r="AC41" s="354"/>
      <c r="AD41" s="354"/>
      <c r="AE41" s="354"/>
      <c r="AF41" s="354"/>
      <c r="AG41" s="354"/>
      <c r="AH41" s="354"/>
    </row>
    <row r="42">
      <c r="A42" s="359"/>
      <c r="B42" s="359"/>
      <c r="C42" s="380"/>
      <c r="D42" s="358"/>
      <c r="E42" s="359"/>
      <c r="F42" s="359"/>
      <c r="G42" s="381"/>
      <c r="H42" s="359"/>
      <c r="I42" s="382"/>
      <c r="J42" s="359"/>
      <c r="K42" s="382"/>
      <c r="L42" s="359"/>
      <c r="M42" s="359"/>
      <c r="N42" s="359"/>
      <c r="O42" s="359"/>
      <c r="P42" s="359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</row>
    <row r="43">
      <c r="A43" s="362"/>
      <c r="B43" s="362"/>
      <c r="C43" s="375"/>
      <c r="D43" s="354"/>
      <c r="E43" s="362"/>
      <c r="F43" s="362"/>
      <c r="G43" s="383"/>
      <c r="H43" s="362"/>
      <c r="I43" s="377"/>
      <c r="J43" s="362"/>
      <c r="K43" s="377"/>
      <c r="L43" s="362"/>
      <c r="M43" s="362"/>
      <c r="N43" s="362"/>
      <c r="O43" s="385"/>
      <c r="P43" s="362"/>
      <c r="Q43" s="354"/>
      <c r="R43" s="354"/>
      <c r="S43" s="354"/>
      <c r="T43" s="354"/>
      <c r="U43" s="354"/>
      <c r="V43" s="354"/>
      <c r="W43" s="354"/>
      <c r="X43" s="362"/>
      <c r="Y43" s="362"/>
      <c r="Z43" s="354"/>
      <c r="AA43" s="362"/>
      <c r="AB43" s="354"/>
      <c r="AC43" s="354"/>
      <c r="AD43" s="354"/>
      <c r="AE43" s="354"/>
      <c r="AF43" s="354"/>
      <c r="AG43" s="354"/>
      <c r="AH43" s="354"/>
    </row>
    <row r="44">
      <c r="A44" s="359"/>
      <c r="B44" s="359"/>
      <c r="C44" s="380"/>
      <c r="D44" s="358"/>
      <c r="E44" s="359"/>
      <c r="F44" s="359"/>
      <c r="G44" s="386"/>
      <c r="H44" s="359"/>
      <c r="I44" s="382"/>
      <c r="J44" s="359"/>
      <c r="K44" s="382"/>
      <c r="L44" s="359"/>
      <c r="M44" s="359"/>
      <c r="N44" s="359"/>
      <c r="O44" s="359"/>
      <c r="P44" s="359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</row>
    <row r="45">
      <c r="A45" s="362"/>
      <c r="B45" s="362"/>
      <c r="C45" s="375"/>
      <c r="D45" s="354"/>
      <c r="E45" s="362"/>
      <c r="F45" s="362"/>
      <c r="G45" s="376"/>
      <c r="H45" s="362"/>
      <c r="I45" s="377"/>
      <c r="J45" s="362"/>
      <c r="K45" s="377"/>
      <c r="L45" s="362"/>
      <c r="M45" s="362"/>
      <c r="N45" s="362"/>
      <c r="O45" s="362"/>
      <c r="P45" s="362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</row>
    <row r="46">
      <c r="A46" s="359"/>
      <c r="B46" s="359"/>
      <c r="C46" s="380"/>
      <c r="D46" s="358"/>
      <c r="E46" s="359"/>
      <c r="F46" s="359"/>
      <c r="G46" s="381"/>
      <c r="H46" s="359"/>
      <c r="I46" s="382"/>
      <c r="J46" s="359"/>
      <c r="K46" s="382"/>
      <c r="L46" s="359"/>
      <c r="M46" s="359"/>
      <c r="N46" s="359"/>
      <c r="O46" s="359"/>
      <c r="P46" s="359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</row>
    <row r="47">
      <c r="A47" s="362"/>
      <c r="B47" s="362"/>
      <c r="C47" s="375"/>
      <c r="D47" s="354"/>
      <c r="E47" s="362"/>
      <c r="F47" s="362"/>
      <c r="G47" s="376"/>
      <c r="H47" s="362"/>
      <c r="I47" s="377"/>
      <c r="J47" s="362"/>
      <c r="K47" s="377"/>
      <c r="L47" s="362"/>
      <c r="M47" s="362"/>
      <c r="N47" s="362"/>
      <c r="O47" s="362"/>
      <c r="P47" s="362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</row>
    <row r="48">
      <c r="A48" s="359"/>
      <c r="B48" s="359"/>
      <c r="C48" s="380"/>
      <c r="D48" s="359"/>
      <c r="E48" s="359"/>
      <c r="F48" s="359"/>
      <c r="G48" s="381"/>
      <c r="H48" s="359"/>
      <c r="I48" s="382"/>
      <c r="J48" s="359"/>
      <c r="K48" s="382"/>
      <c r="L48" s="359"/>
      <c r="M48" s="359"/>
      <c r="N48" s="158"/>
      <c r="O48" s="359"/>
      <c r="P48" s="359"/>
      <c r="Q48" s="358"/>
      <c r="R48" s="358"/>
      <c r="S48" s="358"/>
      <c r="T48" s="359"/>
      <c r="U48" s="359"/>
      <c r="V48" s="358"/>
      <c r="W48" s="359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</row>
    <row r="49">
      <c r="A49" s="387"/>
      <c r="B49" s="388"/>
      <c r="C49" s="389"/>
      <c r="D49" s="390"/>
      <c r="E49" s="390"/>
      <c r="F49" s="390"/>
      <c r="G49" s="391"/>
      <c r="H49" s="390"/>
      <c r="I49" s="392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0"/>
      <c r="AG49" s="390"/>
      <c r="AH49" s="390"/>
    </row>
    <row r="50">
      <c r="A50" s="358"/>
      <c r="B50" s="358"/>
      <c r="C50" s="380"/>
      <c r="D50" s="358"/>
      <c r="E50" s="358"/>
      <c r="F50" s="358"/>
      <c r="G50" s="381"/>
      <c r="H50" s="358"/>
      <c r="I50" s="393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358"/>
      <c r="AH50" s="358"/>
    </row>
    <row r="51">
      <c r="A51" s="387"/>
      <c r="B51" s="387"/>
      <c r="C51" s="375"/>
      <c r="D51" s="354"/>
      <c r="E51" s="354"/>
      <c r="F51" s="354"/>
      <c r="G51" s="376"/>
      <c r="H51" s="354"/>
      <c r="I51" s="39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</row>
    <row r="52">
      <c r="A52" s="358"/>
      <c r="B52" s="358"/>
      <c r="C52" s="380"/>
      <c r="D52" s="358"/>
      <c r="E52" s="358"/>
      <c r="F52" s="358"/>
      <c r="G52" s="381"/>
      <c r="H52" s="358"/>
      <c r="I52" s="393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</row>
    <row r="53">
      <c r="A53" s="354"/>
      <c r="B53" s="354"/>
      <c r="C53" s="375"/>
      <c r="D53" s="354"/>
      <c r="E53" s="354"/>
      <c r="F53" s="354"/>
      <c r="G53" s="376"/>
      <c r="H53" s="354"/>
      <c r="I53" s="395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</row>
    <row r="54">
      <c r="A54" s="358"/>
      <c r="B54" s="358"/>
      <c r="C54" s="380"/>
      <c r="D54" s="358"/>
      <c r="E54" s="358"/>
      <c r="F54" s="358"/>
      <c r="G54" s="381"/>
      <c r="H54" s="358"/>
      <c r="I54" s="393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58"/>
      <c r="Z54" s="358"/>
      <c r="AA54" s="358"/>
      <c r="AB54" s="358"/>
      <c r="AC54" s="358"/>
      <c r="AD54" s="358"/>
      <c r="AE54" s="358"/>
      <c r="AF54" s="358"/>
      <c r="AG54" s="358"/>
      <c r="AH54" s="358"/>
    </row>
    <row r="55">
      <c r="A55" s="354"/>
      <c r="B55" s="354"/>
      <c r="C55" s="375"/>
      <c r="D55" s="354"/>
      <c r="E55" s="354"/>
      <c r="F55" s="354"/>
      <c r="G55" s="376"/>
      <c r="H55" s="354"/>
      <c r="I55" s="395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</row>
    <row r="56">
      <c r="A56" s="358"/>
      <c r="B56" s="358"/>
      <c r="C56" s="380"/>
      <c r="D56" s="358"/>
      <c r="E56" s="358"/>
      <c r="F56" s="358"/>
      <c r="G56" s="381"/>
      <c r="H56" s="358"/>
      <c r="I56" s="393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358"/>
      <c r="AH56" s="358"/>
    </row>
    <row r="57">
      <c r="A57" s="354"/>
      <c r="B57" s="354"/>
      <c r="C57" s="375"/>
      <c r="D57" s="354"/>
      <c r="E57" s="354"/>
      <c r="F57" s="354"/>
      <c r="G57" s="376"/>
      <c r="H57" s="354"/>
      <c r="I57" s="395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</row>
    <row r="58">
      <c r="A58" s="358"/>
      <c r="B58" s="358"/>
      <c r="C58" s="380"/>
      <c r="D58" s="358"/>
      <c r="E58" s="358"/>
      <c r="F58" s="358"/>
      <c r="G58" s="381"/>
      <c r="H58" s="358"/>
      <c r="I58" s="393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358"/>
      <c r="AH58" s="358"/>
    </row>
    <row r="59">
      <c r="A59" s="354"/>
      <c r="B59" s="354"/>
      <c r="C59" s="375"/>
      <c r="D59" s="354"/>
      <c r="E59" s="354"/>
      <c r="F59" s="354"/>
      <c r="G59" s="376"/>
      <c r="H59" s="354"/>
      <c r="I59" s="395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</row>
    <row r="60">
      <c r="A60" s="358"/>
      <c r="B60" s="358"/>
      <c r="C60" s="380"/>
      <c r="D60" s="358"/>
      <c r="E60" s="358"/>
      <c r="F60" s="358"/>
      <c r="G60" s="381"/>
      <c r="H60" s="358"/>
      <c r="I60" s="393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</row>
    <row r="61">
      <c r="A61" s="354"/>
      <c r="B61" s="354"/>
      <c r="C61" s="375"/>
      <c r="D61" s="354"/>
      <c r="E61" s="354"/>
      <c r="F61" s="354"/>
      <c r="G61" s="376"/>
      <c r="H61" s="354"/>
      <c r="I61" s="395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</row>
    <row r="62">
      <c r="A62" s="358"/>
      <c r="B62" s="358"/>
      <c r="C62" s="380"/>
      <c r="D62" s="358"/>
      <c r="E62" s="358"/>
      <c r="F62" s="358"/>
      <c r="G62" s="381"/>
      <c r="H62" s="358"/>
      <c r="I62" s="393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58"/>
      <c r="Z62" s="358"/>
      <c r="AA62" s="358"/>
      <c r="AB62" s="358"/>
      <c r="AC62" s="358"/>
      <c r="AD62" s="358"/>
      <c r="AE62" s="358"/>
      <c r="AF62" s="358"/>
      <c r="AG62" s="358"/>
      <c r="AH62" s="358"/>
    </row>
    <row r="63">
      <c r="A63" s="354"/>
      <c r="B63" s="354"/>
      <c r="C63" s="375"/>
      <c r="D63" s="354"/>
      <c r="E63" s="354"/>
      <c r="F63" s="354"/>
      <c r="G63" s="376"/>
      <c r="H63" s="354"/>
      <c r="I63" s="395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</row>
    <row r="64">
      <c r="A64" s="358"/>
      <c r="B64" s="358"/>
      <c r="C64" s="380"/>
      <c r="D64" s="358"/>
      <c r="E64" s="358"/>
      <c r="F64" s="358"/>
      <c r="G64" s="381"/>
      <c r="H64" s="358"/>
      <c r="I64" s="393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</row>
    <row r="65">
      <c r="A65" s="354"/>
      <c r="B65" s="354"/>
      <c r="C65" s="375"/>
      <c r="D65" s="354"/>
      <c r="E65" s="354"/>
      <c r="F65" s="354"/>
      <c r="G65" s="376"/>
      <c r="H65" s="354"/>
      <c r="I65" s="395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</row>
    <row r="66">
      <c r="A66" s="358"/>
      <c r="B66" s="358"/>
      <c r="C66" s="380"/>
      <c r="D66" s="358"/>
      <c r="E66" s="358"/>
      <c r="F66" s="358"/>
      <c r="G66" s="381"/>
      <c r="H66" s="358"/>
      <c r="I66" s="393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358"/>
      <c r="AG66" s="358"/>
      <c r="AH66" s="358"/>
    </row>
    <row r="67">
      <c r="A67" s="354"/>
      <c r="B67" s="354"/>
      <c r="C67" s="375"/>
      <c r="D67" s="354"/>
      <c r="E67" s="354"/>
      <c r="F67" s="354"/>
      <c r="G67" s="376"/>
      <c r="H67" s="354"/>
      <c r="I67" s="395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</row>
    <row r="68">
      <c r="A68" s="358"/>
      <c r="B68" s="358"/>
      <c r="C68" s="380"/>
      <c r="D68" s="358"/>
      <c r="E68" s="358"/>
      <c r="F68" s="358"/>
      <c r="G68" s="381"/>
      <c r="H68" s="358"/>
      <c r="I68" s="393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58"/>
      <c r="Z68" s="358"/>
      <c r="AA68" s="358"/>
      <c r="AB68" s="358"/>
      <c r="AC68" s="358"/>
      <c r="AD68" s="358"/>
      <c r="AE68" s="358"/>
      <c r="AF68" s="358"/>
      <c r="AG68" s="358"/>
      <c r="AH68" s="358"/>
    </row>
    <row r="69">
      <c r="A69" s="354"/>
      <c r="B69" s="354"/>
      <c r="C69" s="375"/>
      <c r="D69" s="354"/>
      <c r="E69" s="354"/>
      <c r="F69" s="354"/>
      <c r="G69" s="376"/>
      <c r="H69" s="354"/>
      <c r="I69" s="395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</row>
    <row r="70">
      <c r="A70" s="358"/>
      <c r="B70" s="358"/>
      <c r="C70" s="380"/>
      <c r="D70" s="358"/>
      <c r="E70" s="358"/>
      <c r="F70" s="358"/>
      <c r="G70" s="381"/>
      <c r="H70" s="358"/>
      <c r="I70" s="393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  <c r="AA70" s="358"/>
      <c r="AB70" s="358"/>
      <c r="AC70" s="358"/>
      <c r="AD70" s="358"/>
      <c r="AE70" s="358"/>
      <c r="AF70" s="358"/>
      <c r="AG70" s="358"/>
      <c r="AH70" s="358"/>
    </row>
    <row r="71">
      <c r="A71" s="354"/>
      <c r="B71" s="354"/>
      <c r="C71" s="375"/>
      <c r="D71" s="354"/>
      <c r="E71" s="354"/>
      <c r="F71" s="354"/>
      <c r="G71" s="376"/>
      <c r="H71" s="354"/>
      <c r="I71" s="395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</row>
    <row r="72">
      <c r="A72" s="358"/>
      <c r="B72" s="358"/>
      <c r="C72" s="380"/>
      <c r="D72" s="358"/>
      <c r="E72" s="358"/>
      <c r="F72" s="358"/>
      <c r="G72" s="381"/>
      <c r="H72" s="358"/>
      <c r="I72" s="393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</row>
    <row r="73">
      <c r="A73" s="354"/>
      <c r="B73" s="354"/>
      <c r="C73" s="375"/>
      <c r="D73" s="354"/>
      <c r="E73" s="354"/>
      <c r="F73" s="354"/>
      <c r="G73" s="376"/>
      <c r="H73" s="354"/>
      <c r="I73" s="395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</row>
    <row r="74">
      <c r="A74" s="358"/>
      <c r="B74" s="358"/>
      <c r="C74" s="380"/>
      <c r="D74" s="358"/>
      <c r="E74" s="358"/>
      <c r="F74" s="358"/>
      <c r="G74" s="381"/>
      <c r="H74" s="358"/>
      <c r="I74" s="393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358"/>
      <c r="AH74" s="358"/>
    </row>
    <row r="75">
      <c r="A75" s="354"/>
      <c r="B75" s="354"/>
      <c r="C75" s="375"/>
      <c r="D75" s="354"/>
      <c r="E75" s="354"/>
      <c r="F75" s="354"/>
      <c r="G75" s="376"/>
      <c r="H75" s="354"/>
      <c r="I75" s="395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</row>
    <row r="76">
      <c r="A76" s="358"/>
      <c r="B76" s="358"/>
      <c r="C76" s="380"/>
      <c r="D76" s="358"/>
      <c r="E76" s="358"/>
      <c r="F76" s="358"/>
      <c r="G76" s="381"/>
      <c r="H76" s="358"/>
      <c r="I76" s="393"/>
      <c r="J76" s="358"/>
      <c r="K76" s="358"/>
      <c r="L76" s="358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358"/>
      <c r="AH76" s="358"/>
    </row>
    <row r="77">
      <c r="A77" s="354"/>
      <c r="B77" s="354"/>
      <c r="C77" s="375"/>
      <c r="D77" s="354"/>
      <c r="E77" s="354"/>
      <c r="F77" s="354"/>
      <c r="G77" s="376"/>
      <c r="H77" s="354"/>
      <c r="I77" s="395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4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</row>
    <row r="78">
      <c r="A78" s="358"/>
      <c r="B78" s="358"/>
      <c r="C78" s="380"/>
      <c r="D78" s="358"/>
      <c r="E78" s="358"/>
      <c r="F78" s="358"/>
      <c r="G78" s="381"/>
      <c r="H78" s="358"/>
      <c r="I78" s="393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</row>
    <row r="79">
      <c r="A79" s="354"/>
      <c r="B79" s="354"/>
      <c r="C79" s="375"/>
      <c r="D79" s="354"/>
      <c r="E79" s="354"/>
      <c r="F79" s="354"/>
      <c r="G79" s="376"/>
      <c r="H79" s="354"/>
      <c r="I79" s="395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4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</row>
    <row r="80">
      <c r="A80" s="358"/>
      <c r="B80" s="358"/>
      <c r="C80" s="380"/>
      <c r="D80" s="358"/>
      <c r="E80" s="358"/>
      <c r="F80" s="358"/>
      <c r="G80" s="381"/>
      <c r="H80" s="358"/>
      <c r="I80" s="393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58"/>
      <c r="Z80" s="358"/>
      <c r="AA80" s="358"/>
      <c r="AB80" s="358"/>
      <c r="AC80" s="358"/>
      <c r="AD80" s="358"/>
      <c r="AE80" s="358"/>
      <c r="AF80" s="358"/>
      <c r="AG80" s="358"/>
      <c r="AH80" s="358"/>
    </row>
    <row r="81">
      <c r="A81" s="354"/>
      <c r="B81" s="354"/>
      <c r="C81" s="375"/>
      <c r="D81" s="354"/>
      <c r="E81" s="354"/>
      <c r="F81" s="354"/>
      <c r="G81" s="376"/>
      <c r="H81" s="354"/>
      <c r="I81" s="395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</row>
    <row r="82">
      <c r="A82" s="358"/>
      <c r="B82" s="358"/>
      <c r="C82" s="380"/>
      <c r="D82" s="358"/>
      <c r="E82" s="358"/>
      <c r="F82" s="358"/>
      <c r="G82" s="381"/>
      <c r="H82" s="358"/>
      <c r="I82" s="393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</row>
    <row r="83">
      <c r="A83" s="354"/>
      <c r="B83" s="354"/>
      <c r="C83" s="375"/>
      <c r="D83" s="354"/>
      <c r="E83" s="354"/>
      <c r="F83" s="354"/>
      <c r="G83" s="376"/>
      <c r="H83" s="354"/>
      <c r="I83" s="395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</row>
    <row r="84">
      <c r="A84" s="358"/>
      <c r="B84" s="358"/>
      <c r="C84" s="380"/>
      <c r="D84" s="358"/>
      <c r="E84" s="358"/>
      <c r="F84" s="358"/>
      <c r="G84" s="381"/>
      <c r="H84" s="358"/>
      <c r="I84" s="393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358"/>
      <c r="AH84" s="358"/>
    </row>
    <row r="85">
      <c r="A85" s="354"/>
      <c r="B85" s="354"/>
      <c r="C85" s="375"/>
      <c r="D85" s="354"/>
      <c r="E85" s="354"/>
      <c r="F85" s="354"/>
      <c r="G85" s="376"/>
      <c r="H85" s="354"/>
      <c r="I85" s="395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</row>
    <row r="86">
      <c r="A86" s="358"/>
      <c r="B86" s="358"/>
      <c r="C86" s="380"/>
      <c r="D86" s="358"/>
      <c r="E86" s="358"/>
      <c r="F86" s="358"/>
      <c r="G86" s="381"/>
      <c r="H86" s="358"/>
      <c r="I86" s="393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  <c r="AA86" s="358"/>
      <c r="AB86" s="358"/>
      <c r="AC86" s="358"/>
      <c r="AD86" s="358"/>
      <c r="AE86" s="358"/>
      <c r="AF86" s="358"/>
      <c r="AG86" s="358"/>
      <c r="AH86" s="358"/>
    </row>
    <row r="87">
      <c r="A87" s="354"/>
      <c r="B87" s="354"/>
      <c r="C87" s="375"/>
      <c r="D87" s="354"/>
      <c r="E87" s="354"/>
      <c r="F87" s="354"/>
      <c r="G87" s="376"/>
      <c r="H87" s="354"/>
      <c r="I87" s="395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4"/>
      <c r="V87" s="354"/>
      <c r="W87" s="354"/>
      <c r="X87" s="354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</row>
    <row r="88">
      <c r="A88" s="358"/>
      <c r="B88" s="358"/>
      <c r="C88" s="380"/>
      <c r="D88" s="358"/>
      <c r="E88" s="358"/>
      <c r="F88" s="358"/>
      <c r="G88" s="381"/>
      <c r="H88" s="358"/>
      <c r="I88" s="393"/>
      <c r="J88" s="358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358"/>
      <c r="AH88" s="358"/>
    </row>
    <row r="89">
      <c r="A89" s="354"/>
      <c r="B89" s="354"/>
      <c r="C89" s="375"/>
      <c r="D89" s="354"/>
      <c r="E89" s="354"/>
      <c r="F89" s="354"/>
      <c r="G89" s="376"/>
      <c r="H89" s="354"/>
      <c r="I89" s="395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  <c r="X89" s="354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</row>
    <row r="90">
      <c r="A90" s="358"/>
      <c r="B90" s="358"/>
      <c r="C90" s="380"/>
      <c r="D90" s="358"/>
      <c r="E90" s="358"/>
      <c r="F90" s="358"/>
      <c r="G90" s="381"/>
      <c r="H90" s="358"/>
      <c r="I90" s="393"/>
      <c r="J90" s="358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  <c r="AA90" s="358"/>
      <c r="AB90" s="358"/>
      <c r="AC90" s="358"/>
      <c r="AD90" s="358"/>
      <c r="AE90" s="358"/>
      <c r="AF90" s="358"/>
      <c r="AG90" s="358"/>
      <c r="AH90" s="358"/>
    </row>
    <row r="91">
      <c r="A91" s="354"/>
      <c r="B91" s="354"/>
      <c r="C91" s="375"/>
      <c r="D91" s="354"/>
      <c r="E91" s="354"/>
      <c r="F91" s="354"/>
      <c r="G91" s="376"/>
      <c r="H91" s="354"/>
      <c r="I91" s="395"/>
      <c r="J91" s="354"/>
      <c r="K91" s="354"/>
      <c r="L91" s="354"/>
      <c r="M91" s="354"/>
      <c r="N91" s="354"/>
      <c r="O91" s="354"/>
      <c r="P91" s="354"/>
      <c r="Q91" s="354"/>
      <c r="R91" s="354"/>
      <c r="S91" s="354"/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</row>
    <row r="92">
      <c r="A92" s="358"/>
      <c r="B92" s="358"/>
      <c r="C92" s="380"/>
      <c r="D92" s="358"/>
      <c r="E92" s="358"/>
      <c r="F92" s="358"/>
      <c r="G92" s="381"/>
      <c r="H92" s="358"/>
      <c r="I92" s="393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</row>
    <row r="93">
      <c r="A93" s="354"/>
      <c r="B93" s="354"/>
      <c r="C93" s="375"/>
      <c r="D93" s="354"/>
      <c r="E93" s="354"/>
      <c r="F93" s="354"/>
      <c r="G93" s="376"/>
      <c r="H93" s="354"/>
      <c r="I93" s="395"/>
      <c r="J93" s="354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4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</row>
    <row r="94">
      <c r="A94" s="358"/>
      <c r="B94" s="358"/>
      <c r="C94" s="380"/>
      <c r="D94" s="358"/>
      <c r="E94" s="358"/>
      <c r="F94" s="358"/>
      <c r="G94" s="381"/>
      <c r="H94" s="358"/>
      <c r="I94" s="393"/>
      <c r="J94" s="35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</row>
    <row r="95">
      <c r="A95" s="354"/>
      <c r="B95" s="354"/>
      <c r="C95" s="375"/>
      <c r="D95" s="354"/>
      <c r="E95" s="354"/>
      <c r="F95" s="354"/>
      <c r="G95" s="376"/>
      <c r="H95" s="354"/>
      <c r="I95" s="395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4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</row>
    <row r="96">
      <c r="A96" s="358"/>
      <c r="B96" s="358"/>
      <c r="C96" s="380"/>
      <c r="D96" s="358"/>
      <c r="E96" s="358"/>
      <c r="F96" s="358"/>
      <c r="G96" s="381"/>
      <c r="H96" s="358"/>
      <c r="I96" s="393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</row>
    <row r="97">
      <c r="A97" s="354"/>
      <c r="B97" s="354"/>
      <c r="C97" s="375"/>
      <c r="D97" s="354"/>
      <c r="E97" s="354"/>
      <c r="F97" s="354"/>
      <c r="G97" s="376"/>
      <c r="H97" s="354"/>
      <c r="I97" s="395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4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</row>
    <row r="98">
      <c r="A98" s="358"/>
      <c r="B98" s="358"/>
      <c r="C98" s="380"/>
      <c r="D98" s="358"/>
      <c r="E98" s="358"/>
      <c r="F98" s="358"/>
      <c r="G98" s="381"/>
      <c r="H98" s="358"/>
      <c r="I98" s="393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  <c r="AA98" s="358"/>
      <c r="AB98" s="358"/>
      <c r="AC98" s="358"/>
      <c r="AD98" s="358"/>
      <c r="AE98" s="358"/>
      <c r="AF98" s="358"/>
      <c r="AG98" s="358"/>
      <c r="AH98" s="358"/>
    </row>
    <row r="99">
      <c r="A99" s="354"/>
      <c r="B99" s="354"/>
      <c r="C99" s="375"/>
      <c r="D99" s="354"/>
      <c r="E99" s="354"/>
      <c r="F99" s="354"/>
      <c r="G99" s="376"/>
      <c r="H99" s="354"/>
      <c r="I99" s="395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4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</row>
    <row r="100">
      <c r="A100" s="358"/>
      <c r="B100" s="358"/>
      <c r="C100" s="380"/>
      <c r="D100" s="358"/>
      <c r="E100" s="358"/>
      <c r="F100" s="358"/>
      <c r="G100" s="381"/>
      <c r="H100" s="358"/>
      <c r="I100" s="393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/>
      <c r="AF100" s="358"/>
      <c r="AG100" s="358"/>
      <c r="AH100" s="358"/>
    </row>
    <row r="101">
      <c r="A101" s="354"/>
      <c r="B101" s="354"/>
      <c r="C101" s="375"/>
      <c r="D101" s="354"/>
      <c r="E101" s="354"/>
      <c r="F101" s="354"/>
      <c r="G101" s="376"/>
      <c r="H101" s="354"/>
      <c r="I101" s="395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4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</row>
    <row r="102">
      <c r="A102" s="358"/>
      <c r="B102" s="358"/>
      <c r="C102" s="380"/>
      <c r="D102" s="358"/>
      <c r="E102" s="358"/>
      <c r="F102" s="358"/>
      <c r="G102" s="381"/>
      <c r="H102" s="358"/>
      <c r="I102" s="393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/>
      <c r="AD102" s="358"/>
      <c r="AE102" s="358"/>
      <c r="AF102" s="358"/>
      <c r="AG102" s="358"/>
      <c r="AH102" s="358"/>
    </row>
    <row r="103">
      <c r="A103" s="354"/>
      <c r="B103" s="354"/>
      <c r="C103" s="375"/>
      <c r="D103" s="354"/>
      <c r="E103" s="354"/>
      <c r="F103" s="354"/>
      <c r="G103" s="376"/>
      <c r="H103" s="354"/>
      <c r="I103" s="395"/>
      <c r="J103" s="354"/>
      <c r="K103" s="354"/>
      <c r="L103" s="354"/>
      <c r="M103" s="354"/>
      <c r="N103" s="354"/>
      <c r="O103" s="354"/>
      <c r="P103" s="354"/>
      <c r="Q103" s="354"/>
      <c r="R103" s="354"/>
      <c r="S103" s="354"/>
      <c r="T103" s="354"/>
      <c r="U103" s="354"/>
      <c r="V103" s="354"/>
      <c r="W103" s="354"/>
      <c r="X103" s="354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</row>
    <row r="104">
      <c r="A104" s="358"/>
      <c r="B104" s="358"/>
      <c r="C104" s="380"/>
      <c r="D104" s="358"/>
      <c r="E104" s="358"/>
      <c r="F104" s="358"/>
      <c r="G104" s="381"/>
      <c r="H104" s="358"/>
      <c r="I104" s="393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</row>
    <row r="105">
      <c r="A105" s="354"/>
      <c r="B105" s="354"/>
      <c r="C105" s="375"/>
      <c r="D105" s="354"/>
      <c r="E105" s="354"/>
      <c r="F105" s="354"/>
      <c r="G105" s="376"/>
      <c r="H105" s="354"/>
      <c r="I105" s="395"/>
      <c r="J105" s="354"/>
      <c r="K105" s="354"/>
      <c r="L105" s="354"/>
      <c r="M105" s="354"/>
      <c r="N105" s="354"/>
      <c r="O105" s="354"/>
      <c r="P105" s="354"/>
      <c r="Q105" s="354"/>
      <c r="R105" s="354"/>
      <c r="S105" s="354"/>
      <c r="T105" s="354"/>
      <c r="U105" s="354"/>
      <c r="V105" s="354"/>
      <c r="W105" s="354"/>
      <c r="X105" s="354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</row>
    <row r="106">
      <c r="A106" s="358"/>
      <c r="B106" s="358"/>
      <c r="C106" s="380"/>
      <c r="D106" s="358"/>
      <c r="E106" s="358"/>
      <c r="F106" s="358"/>
      <c r="G106" s="381"/>
      <c r="H106" s="358"/>
      <c r="I106" s="393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  <c r="AA106" s="358"/>
      <c r="AB106" s="358"/>
      <c r="AC106" s="358"/>
      <c r="AD106" s="358"/>
      <c r="AE106" s="358"/>
      <c r="AF106" s="358"/>
      <c r="AG106" s="358"/>
      <c r="AH106" s="358"/>
    </row>
    <row r="107">
      <c r="A107" s="354"/>
      <c r="B107" s="354"/>
      <c r="C107" s="375"/>
      <c r="D107" s="354"/>
      <c r="E107" s="354"/>
      <c r="F107" s="354"/>
      <c r="G107" s="376"/>
      <c r="H107" s="354"/>
      <c r="I107" s="395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</row>
    <row r="108">
      <c r="A108" s="358"/>
      <c r="B108" s="358"/>
      <c r="C108" s="380"/>
      <c r="D108" s="358"/>
      <c r="E108" s="358"/>
      <c r="F108" s="358"/>
      <c r="G108" s="381"/>
      <c r="H108" s="358"/>
      <c r="I108" s="393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</row>
    <row r="109">
      <c r="A109" s="354"/>
      <c r="B109" s="354"/>
      <c r="C109" s="375"/>
      <c r="D109" s="354"/>
      <c r="E109" s="354"/>
      <c r="F109" s="354"/>
      <c r="G109" s="376"/>
      <c r="H109" s="354"/>
      <c r="I109" s="395"/>
      <c r="J109" s="354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4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</row>
    <row r="110">
      <c r="A110" s="358"/>
      <c r="B110" s="358"/>
      <c r="C110" s="380"/>
      <c r="D110" s="358"/>
      <c r="E110" s="358"/>
      <c r="F110" s="358"/>
      <c r="G110" s="381"/>
      <c r="H110" s="358"/>
      <c r="I110" s="393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  <c r="AB110" s="358"/>
      <c r="AC110" s="358"/>
      <c r="AD110" s="358"/>
      <c r="AE110" s="358"/>
      <c r="AF110" s="358"/>
      <c r="AG110" s="358"/>
      <c r="AH110" s="358"/>
    </row>
    <row r="111">
      <c r="A111" s="354"/>
      <c r="B111" s="354"/>
      <c r="C111" s="375"/>
      <c r="D111" s="354"/>
      <c r="E111" s="354"/>
      <c r="F111" s="354"/>
      <c r="G111" s="376"/>
      <c r="H111" s="354"/>
      <c r="I111" s="395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4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</row>
    <row r="112">
      <c r="A112" s="358"/>
      <c r="B112" s="358"/>
      <c r="C112" s="380"/>
      <c r="D112" s="358"/>
      <c r="E112" s="358"/>
      <c r="F112" s="358"/>
      <c r="G112" s="381"/>
      <c r="H112" s="358"/>
      <c r="I112" s="393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</row>
    <row r="113">
      <c r="A113" s="354"/>
      <c r="B113" s="354"/>
      <c r="C113" s="375"/>
      <c r="D113" s="354"/>
      <c r="E113" s="354"/>
      <c r="F113" s="354"/>
      <c r="G113" s="376"/>
      <c r="H113" s="354"/>
      <c r="I113" s="395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4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</row>
    <row r="114">
      <c r="A114" s="358"/>
      <c r="B114" s="358"/>
      <c r="C114" s="380"/>
      <c r="D114" s="358"/>
      <c r="E114" s="358"/>
      <c r="F114" s="358"/>
      <c r="G114" s="381"/>
      <c r="H114" s="358"/>
      <c r="I114" s="393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</row>
    <row r="115">
      <c r="A115" s="354"/>
      <c r="B115" s="354"/>
      <c r="C115" s="375"/>
      <c r="D115" s="354"/>
      <c r="E115" s="354"/>
      <c r="F115" s="354"/>
      <c r="G115" s="376"/>
      <c r="H115" s="354"/>
      <c r="I115" s="395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4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</row>
    <row r="116">
      <c r="A116" s="358"/>
      <c r="B116" s="358"/>
      <c r="C116" s="380"/>
      <c r="D116" s="358"/>
      <c r="E116" s="358"/>
      <c r="F116" s="358"/>
      <c r="G116" s="381"/>
      <c r="H116" s="358"/>
      <c r="I116" s="393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</row>
    <row r="117">
      <c r="A117" s="354"/>
      <c r="B117" s="354"/>
      <c r="C117" s="375"/>
      <c r="D117" s="354"/>
      <c r="E117" s="354"/>
      <c r="F117" s="354"/>
      <c r="G117" s="376"/>
      <c r="H117" s="354"/>
      <c r="I117" s="395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</row>
    <row r="118">
      <c r="A118" s="358"/>
      <c r="B118" s="358"/>
      <c r="C118" s="380"/>
      <c r="D118" s="358"/>
      <c r="E118" s="358"/>
      <c r="F118" s="358"/>
      <c r="G118" s="381"/>
      <c r="H118" s="358"/>
      <c r="I118" s="393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</row>
    <row r="119">
      <c r="A119" s="354"/>
      <c r="B119" s="354"/>
      <c r="C119" s="375"/>
      <c r="D119" s="354"/>
      <c r="E119" s="354"/>
      <c r="F119" s="354"/>
      <c r="G119" s="376"/>
      <c r="H119" s="354"/>
      <c r="I119" s="395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4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</row>
    <row r="120">
      <c r="A120" s="358"/>
      <c r="B120" s="358"/>
      <c r="C120" s="380"/>
      <c r="D120" s="358"/>
      <c r="E120" s="358"/>
      <c r="F120" s="358"/>
      <c r="G120" s="381"/>
      <c r="H120" s="358"/>
      <c r="I120" s="393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</row>
    <row r="121">
      <c r="A121" s="354"/>
      <c r="B121" s="354"/>
      <c r="C121" s="375"/>
      <c r="D121" s="354"/>
      <c r="E121" s="354"/>
      <c r="F121" s="354"/>
      <c r="G121" s="376"/>
      <c r="H121" s="354"/>
      <c r="I121" s="395"/>
      <c r="J121" s="354"/>
      <c r="K121" s="354"/>
      <c r="L121" s="354"/>
      <c r="M121" s="354"/>
      <c r="N121" s="354"/>
      <c r="O121" s="354"/>
      <c r="P121" s="354"/>
      <c r="Q121" s="354"/>
      <c r="R121" s="354"/>
      <c r="S121" s="354"/>
      <c r="T121" s="354"/>
      <c r="U121" s="354"/>
      <c r="V121" s="354"/>
      <c r="W121" s="354"/>
      <c r="X121" s="354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</row>
    <row r="122">
      <c r="A122" s="358"/>
      <c r="B122" s="358"/>
      <c r="C122" s="380"/>
      <c r="D122" s="358"/>
      <c r="E122" s="358"/>
      <c r="F122" s="358"/>
      <c r="G122" s="381"/>
      <c r="H122" s="358"/>
      <c r="I122" s="393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  <c r="AB122" s="358"/>
      <c r="AC122" s="358"/>
      <c r="AD122" s="358"/>
      <c r="AE122" s="358"/>
      <c r="AF122" s="358"/>
      <c r="AG122" s="358"/>
      <c r="AH122" s="358"/>
    </row>
    <row r="123">
      <c r="A123" s="354"/>
      <c r="B123" s="354"/>
      <c r="C123" s="375"/>
      <c r="D123" s="354"/>
      <c r="E123" s="354"/>
      <c r="F123" s="354"/>
      <c r="G123" s="376"/>
      <c r="H123" s="354"/>
      <c r="I123" s="395"/>
      <c r="J123" s="354"/>
      <c r="K123" s="354"/>
      <c r="L123" s="354"/>
      <c r="M123" s="354"/>
      <c r="N123" s="354"/>
      <c r="O123" s="354"/>
      <c r="P123" s="354"/>
      <c r="Q123" s="354"/>
      <c r="R123" s="354"/>
      <c r="S123" s="354"/>
      <c r="T123" s="354"/>
      <c r="U123" s="354"/>
      <c r="V123" s="354"/>
      <c r="W123" s="354"/>
      <c r="X123" s="354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</row>
    <row r="124">
      <c r="A124" s="358"/>
      <c r="B124" s="358"/>
      <c r="C124" s="380"/>
      <c r="D124" s="358"/>
      <c r="E124" s="358"/>
      <c r="F124" s="358"/>
      <c r="G124" s="381"/>
      <c r="H124" s="358"/>
      <c r="I124" s="393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  <c r="AB124" s="358"/>
      <c r="AC124" s="358"/>
      <c r="AD124" s="358"/>
      <c r="AE124" s="358"/>
      <c r="AF124" s="358"/>
      <c r="AG124" s="358"/>
      <c r="AH124" s="358"/>
    </row>
    <row r="125">
      <c r="A125" s="354"/>
      <c r="B125" s="354"/>
      <c r="C125" s="375"/>
      <c r="D125" s="354"/>
      <c r="E125" s="354"/>
      <c r="F125" s="354"/>
      <c r="G125" s="376"/>
      <c r="H125" s="354"/>
      <c r="I125" s="395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</row>
    <row r="126">
      <c r="A126" s="358"/>
      <c r="B126" s="358"/>
      <c r="C126" s="380"/>
      <c r="D126" s="358"/>
      <c r="E126" s="358"/>
      <c r="F126" s="358"/>
      <c r="G126" s="381"/>
      <c r="H126" s="358"/>
      <c r="I126" s="393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  <c r="AA126" s="358"/>
      <c r="AB126" s="358"/>
      <c r="AC126" s="358"/>
      <c r="AD126" s="358"/>
      <c r="AE126" s="358"/>
      <c r="AF126" s="358"/>
      <c r="AG126" s="358"/>
      <c r="AH126" s="358"/>
    </row>
    <row r="127">
      <c r="A127" s="354"/>
      <c r="B127" s="354"/>
      <c r="C127" s="375"/>
      <c r="D127" s="354"/>
      <c r="E127" s="354"/>
      <c r="F127" s="354"/>
      <c r="G127" s="376"/>
      <c r="H127" s="354"/>
      <c r="I127" s="395"/>
      <c r="J127" s="354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</row>
    <row r="128">
      <c r="A128" s="358"/>
      <c r="B128" s="358"/>
      <c r="C128" s="380"/>
      <c r="D128" s="358"/>
      <c r="E128" s="358"/>
      <c r="F128" s="358"/>
      <c r="G128" s="381"/>
      <c r="H128" s="358"/>
      <c r="I128" s="393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  <c r="AA128" s="358"/>
      <c r="AB128" s="358"/>
      <c r="AC128" s="358"/>
      <c r="AD128" s="358"/>
      <c r="AE128" s="358"/>
      <c r="AF128" s="358"/>
      <c r="AG128" s="358"/>
      <c r="AH128" s="358"/>
    </row>
    <row r="129">
      <c r="A129" s="354"/>
      <c r="B129" s="354"/>
      <c r="C129" s="375"/>
      <c r="D129" s="354"/>
      <c r="E129" s="354"/>
      <c r="F129" s="354"/>
      <c r="G129" s="376"/>
      <c r="H129" s="354"/>
      <c r="I129" s="395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4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</row>
    <row r="130">
      <c r="A130" s="358"/>
      <c r="B130" s="358"/>
      <c r="C130" s="380"/>
      <c r="D130" s="358"/>
      <c r="E130" s="358"/>
      <c r="F130" s="358"/>
      <c r="G130" s="381"/>
      <c r="H130" s="358"/>
      <c r="I130" s="393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8"/>
      <c r="AC130" s="358"/>
      <c r="AD130" s="358"/>
      <c r="AE130" s="358"/>
      <c r="AF130" s="358"/>
      <c r="AG130" s="358"/>
      <c r="AH130" s="358"/>
    </row>
    <row r="131">
      <c r="A131" s="354"/>
      <c r="B131" s="354"/>
      <c r="C131" s="375"/>
      <c r="D131" s="354"/>
      <c r="E131" s="354"/>
      <c r="F131" s="354"/>
      <c r="G131" s="376"/>
      <c r="H131" s="354"/>
      <c r="I131" s="395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4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</row>
    <row r="132">
      <c r="A132" s="358"/>
      <c r="B132" s="358"/>
      <c r="C132" s="380"/>
      <c r="D132" s="358"/>
      <c r="E132" s="358"/>
      <c r="F132" s="358"/>
      <c r="G132" s="381"/>
      <c r="H132" s="358"/>
      <c r="I132" s="393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  <c r="AA132" s="358"/>
      <c r="AB132" s="358"/>
      <c r="AC132" s="358"/>
      <c r="AD132" s="358"/>
      <c r="AE132" s="358"/>
      <c r="AF132" s="358"/>
      <c r="AG132" s="358"/>
      <c r="AH132" s="358"/>
    </row>
    <row r="133">
      <c r="A133" s="354"/>
      <c r="B133" s="354"/>
      <c r="C133" s="375"/>
      <c r="D133" s="354"/>
      <c r="E133" s="354"/>
      <c r="F133" s="354"/>
      <c r="G133" s="376"/>
      <c r="H133" s="354"/>
      <c r="I133" s="395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4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</row>
    <row r="134">
      <c r="A134" s="358"/>
      <c r="B134" s="358"/>
      <c r="C134" s="380"/>
      <c r="D134" s="358"/>
      <c r="E134" s="358"/>
      <c r="F134" s="358"/>
      <c r="G134" s="381"/>
      <c r="H134" s="358"/>
      <c r="I134" s="393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  <c r="AA134" s="358"/>
      <c r="AB134" s="358"/>
      <c r="AC134" s="358"/>
      <c r="AD134" s="358"/>
      <c r="AE134" s="358"/>
      <c r="AF134" s="358"/>
      <c r="AG134" s="358"/>
      <c r="AH134" s="358"/>
    </row>
    <row r="135">
      <c r="A135" s="354"/>
      <c r="B135" s="354"/>
      <c r="C135" s="375"/>
      <c r="D135" s="354"/>
      <c r="E135" s="354"/>
      <c r="F135" s="354"/>
      <c r="G135" s="376"/>
      <c r="H135" s="354"/>
      <c r="I135" s="395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4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</row>
    <row r="136">
      <c r="A136" s="358"/>
      <c r="B136" s="358"/>
      <c r="C136" s="380"/>
      <c r="D136" s="358"/>
      <c r="E136" s="358"/>
      <c r="F136" s="358"/>
      <c r="G136" s="381"/>
      <c r="H136" s="358"/>
      <c r="I136" s="393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  <c r="AA136" s="358"/>
      <c r="AB136" s="358"/>
      <c r="AC136" s="358"/>
      <c r="AD136" s="358"/>
      <c r="AE136" s="358"/>
      <c r="AF136" s="358"/>
      <c r="AG136" s="358"/>
      <c r="AH136" s="358"/>
    </row>
    <row r="137">
      <c r="A137" s="354"/>
      <c r="B137" s="354"/>
      <c r="C137" s="375"/>
      <c r="D137" s="354"/>
      <c r="E137" s="354"/>
      <c r="F137" s="354"/>
      <c r="G137" s="376"/>
      <c r="H137" s="354"/>
      <c r="I137" s="395"/>
      <c r="J137" s="354"/>
      <c r="K137" s="354"/>
      <c r="L137" s="354"/>
      <c r="M137" s="354"/>
      <c r="N137" s="354"/>
      <c r="O137" s="354"/>
      <c r="P137" s="354"/>
      <c r="Q137" s="354"/>
      <c r="R137" s="354"/>
      <c r="S137" s="354"/>
      <c r="T137" s="354"/>
      <c r="U137" s="354"/>
      <c r="V137" s="354"/>
      <c r="W137" s="354"/>
      <c r="X137" s="354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</row>
    <row r="138">
      <c r="A138" s="358"/>
      <c r="B138" s="358"/>
      <c r="C138" s="380"/>
      <c r="D138" s="358"/>
      <c r="E138" s="358"/>
      <c r="F138" s="358"/>
      <c r="G138" s="381"/>
      <c r="H138" s="358"/>
      <c r="I138" s="393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  <c r="AA138" s="358"/>
      <c r="AB138" s="358"/>
      <c r="AC138" s="358"/>
      <c r="AD138" s="358"/>
      <c r="AE138" s="358"/>
      <c r="AF138" s="358"/>
      <c r="AG138" s="358"/>
      <c r="AH138" s="358"/>
    </row>
    <row r="139">
      <c r="A139" s="354"/>
      <c r="B139" s="354"/>
      <c r="C139" s="375"/>
      <c r="D139" s="354"/>
      <c r="E139" s="354"/>
      <c r="F139" s="354"/>
      <c r="G139" s="376"/>
      <c r="H139" s="354"/>
      <c r="I139" s="395"/>
      <c r="J139" s="354"/>
      <c r="K139" s="354"/>
      <c r="L139" s="354"/>
      <c r="M139" s="354"/>
      <c r="N139" s="354"/>
      <c r="O139" s="354"/>
      <c r="P139" s="354"/>
      <c r="Q139" s="354"/>
      <c r="R139" s="354"/>
      <c r="S139" s="354"/>
      <c r="T139" s="354"/>
      <c r="U139" s="354"/>
      <c r="V139" s="354"/>
      <c r="W139" s="354"/>
      <c r="X139" s="354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</row>
    <row r="140">
      <c r="A140" s="358"/>
      <c r="B140" s="358"/>
      <c r="C140" s="380"/>
      <c r="D140" s="358"/>
      <c r="E140" s="358"/>
      <c r="F140" s="358"/>
      <c r="G140" s="381"/>
      <c r="H140" s="358"/>
      <c r="I140" s="393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</row>
    <row r="141">
      <c r="A141" s="354"/>
      <c r="B141" s="354"/>
      <c r="C141" s="375"/>
      <c r="D141" s="354"/>
      <c r="E141" s="354"/>
      <c r="F141" s="354"/>
      <c r="G141" s="376"/>
      <c r="H141" s="354"/>
      <c r="I141" s="395"/>
      <c r="J141" s="354"/>
      <c r="K141" s="354"/>
      <c r="L141" s="354"/>
      <c r="M141" s="354"/>
      <c r="N141" s="354"/>
      <c r="O141" s="354"/>
      <c r="P141" s="354"/>
      <c r="Q141" s="354"/>
      <c r="R141" s="354"/>
      <c r="S141" s="354"/>
      <c r="T141" s="354"/>
      <c r="U141" s="354"/>
      <c r="V141" s="354"/>
      <c r="W141" s="354"/>
      <c r="X141" s="354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</row>
    <row r="142">
      <c r="A142" s="358"/>
      <c r="B142" s="358"/>
      <c r="C142" s="380"/>
      <c r="D142" s="358"/>
      <c r="E142" s="358"/>
      <c r="F142" s="358"/>
      <c r="G142" s="381"/>
      <c r="H142" s="358"/>
      <c r="I142" s="393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  <c r="AA142" s="358"/>
      <c r="AB142" s="358"/>
      <c r="AC142" s="358"/>
      <c r="AD142" s="358"/>
      <c r="AE142" s="358"/>
      <c r="AF142" s="358"/>
      <c r="AG142" s="358"/>
      <c r="AH142" s="358"/>
    </row>
    <row r="143">
      <c r="A143" s="354"/>
      <c r="B143" s="354"/>
      <c r="C143" s="375"/>
      <c r="D143" s="354"/>
      <c r="E143" s="354"/>
      <c r="F143" s="354"/>
      <c r="G143" s="376"/>
      <c r="H143" s="354"/>
      <c r="I143" s="395"/>
      <c r="J143" s="354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4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</row>
    <row r="144">
      <c r="A144" s="358"/>
      <c r="B144" s="358"/>
      <c r="C144" s="380"/>
      <c r="D144" s="358"/>
      <c r="E144" s="358"/>
      <c r="F144" s="358"/>
      <c r="G144" s="381"/>
      <c r="H144" s="358"/>
      <c r="I144" s="393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  <c r="AA144" s="358"/>
      <c r="AB144" s="358"/>
      <c r="AC144" s="358"/>
      <c r="AD144" s="358"/>
      <c r="AE144" s="358"/>
      <c r="AF144" s="358"/>
      <c r="AG144" s="358"/>
      <c r="AH144" s="358"/>
    </row>
    <row r="145">
      <c r="A145" s="354"/>
      <c r="B145" s="354"/>
      <c r="C145" s="375"/>
      <c r="D145" s="354"/>
      <c r="E145" s="354"/>
      <c r="F145" s="354"/>
      <c r="G145" s="376"/>
      <c r="H145" s="354"/>
      <c r="I145" s="395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4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</row>
    <row r="146">
      <c r="A146" s="358"/>
      <c r="B146" s="358"/>
      <c r="C146" s="380"/>
      <c r="D146" s="358"/>
      <c r="E146" s="358"/>
      <c r="F146" s="358"/>
      <c r="G146" s="381"/>
      <c r="H146" s="358"/>
      <c r="I146" s="393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  <c r="AA146" s="358"/>
      <c r="AB146" s="358"/>
      <c r="AC146" s="358"/>
      <c r="AD146" s="358"/>
      <c r="AE146" s="358"/>
      <c r="AF146" s="358"/>
      <c r="AG146" s="358"/>
      <c r="AH146" s="358"/>
    </row>
    <row r="147">
      <c r="A147" s="354"/>
      <c r="B147" s="354"/>
      <c r="C147" s="375"/>
      <c r="D147" s="354"/>
      <c r="E147" s="354"/>
      <c r="F147" s="354"/>
      <c r="G147" s="376"/>
      <c r="H147" s="354"/>
      <c r="I147" s="395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4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</row>
    <row r="148">
      <c r="A148" s="358"/>
      <c r="B148" s="358"/>
      <c r="C148" s="380"/>
      <c r="D148" s="358"/>
      <c r="E148" s="358"/>
      <c r="F148" s="358"/>
      <c r="G148" s="381"/>
      <c r="H148" s="358"/>
      <c r="I148" s="393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  <c r="AA148" s="358"/>
      <c r="AB148" s="358"/>
      <c r="AC148" s="358"/>
      <c r="AD148" s="358"/>
      <c r="AE148" s="358"/>
      <c r="AF148" s="358"/>
      <c r="AG148" s="358"/>
      <c r="AH148" s="358"/>
    </row>
    <row r="149">
      <c r="A149" s="354"/>
      <c r="B149" s="354"/>
      <c r="C149" s="375"/>
      <c r="D149" s="354"/>
      <c r="E149" s="354"/>
      <c r="F149" s="354"/>
      <c r="G149" s="376"/>
      <c r="H149" s="354"/>
      <c r="I149" s="395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4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</row>
    <row r="150">
      <c r="A150" s="358"/>
      <c r="B150" s="358"/>
      <c r="C150" s="380"/>
      <c r="D150" s="358"/>
      <c r="E150" s="358"/>
      <c r="F150" s="358"/>
      <c r="G150" s="381"/>
      <c r="H150" s="358"/>
      <c r="I150" s="393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  <c r="AA150" s="358"/>
      <c r="AB150" s="358"/>
      <c r="AC150" s="358"/>
      <c r="AD150" s="358"/>
      <c r="AE150" s="358"/>
      <c r="AF150" s="358"/>
      <c r="AG150" s="358"/>
      <c r="AH150" s="358"/>
    </row>
    <row r="151">
      <c r="A151" s="354"/>
      <c r="B151" s="354"/>
      <c r="C151" s="375"/>
      <c r="D151" s="354"/>
      <c r="E151" s="354"/>
      <c r="F151" s="354"/>
      <c r="G151" s="376"/>
      <c r="H151" s="354"/>
      <c r="I151" s="395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4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</row>
    <row r="152">
      <c r="A152" s="358"/>
      <c r="B152" s="358"/>
      <c r="C152" s="380"/>
      <c r="D152" s="358"/>
      <c r="E152" s="358"/>
      <c r="F152" s="358"/>
      <c r="G152" s="381"/>
      <c r="H152" s="358"/>
      <c r="I152" s="393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  <c r="AA152" s="358"/>
      <c r="AB152" s="358"/>
      <c r="AC152" s="358"/>
      <c r="AD152" s="358"/>
      <c r="AE152" s="358"/>
      <c r="AF152" s="358"/>
      <c r="AG152" s="358"/>
      <c r="AH152" s="358"/>
    </row>
    <row r="153">
      <c r="A153" s="354"/>
      <c r="B153" s="354"/>
      <c r="C153" s="375"/>
      <c r="D153" s="354"/>
      <c r="E153" s="354"/>
      <c r="F153" s="354"/>
      <c r="G153" s="376"/>
      <c r="H153" s="354"/>
      <c r="I153" s="395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4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</row>
    <row r="154">
      <c r="A154" s="358"/>
      <c r="B154" s="358"/>
      <c r="C154" s="380"/>
      <c r="D154" s="358"/>
      <c r="E154" s="358"/>
      <c r="F154" s="358"/>
      <c r="G154" s="381"/>
      <c r="H154" s="358"/>
      <c r="I154" s="393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</row>
    <row r="155">
      <c r="A155" s="354"/>
      <c r="B155" s="354"/>
      <c r="C155" s="375"/>
      <c r="D155" s="354"/>
      <c r="E155" s="354"/>
      <c r="F155" s="354"/>
      <c r="G155" s="376"/>
      <c r="H155" s="354"/>
      <c r="I155" s="395"/>
      <c r="J155" s="354"/>
      <c r="K155" s="354"/>
      <c r="L155" s="354"/>
      <c r="M155" s="354"/>
      <c r="N155" s="354"/>
      <c r="O155" s="354"/>
      <c r="P155" s="354"/>
      <c r="Q155" s="354"/>
      <c r="R155" s="354"/>
      <c r="S155" s="354"/>
      <c r="T155" s="354"/>
      <c r="U155" s="354"/>
      <c r="V155" s="354"/>
      <c r="W155" s="354"/>
      <c r="X155" s="354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</row>
    <row r="156">
      <c r="A156" s="358"/>
      <c r="B156" s="358"/>
      <c r="C156" s="380"/>
      <c r="D156" s="358"/>
      <c r="E156" s="358"/>
      <c r="F156" s="358"/>
      <c r="G156" s="381"/>
      <c r="H156" s="358"/>
      <c r="I156" s="393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</row>
    <row r="157">
      <c r="A157" s="354"/>
      <c r="B157" s="354"/>
      <c r="C157" s="375"/>
      <c r="D157" s="354"/>
      <c r="E157" s="354"/>
      <c r="F157" s="354"/>
      <c r="G157" s="376"/>
      <c r="H157" s="354"/>
      <c r="I157" s="395"/>
      <c r="J157" s="354"/>
      <c r="K157" s="354"/>
      <c r="L157" s="354"/>
      <c r="M157" s="354"/>
      <c r="N157" s="354"/>
      <c r="O157" s="354"/>
      <c r="P157" s="354"/>
      <c r="Q157" s="354"/>
      <c r="R157" s="354"/>
      <c r="S157" s="354"/>
      <c r="T157" s="354"/>
      <c r="U157" s="354"/>
      <c r="V157" s="354"/>
      <c r="W157" s="354"/>
      <c r="X157" s="354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</row>
    <row r="158">
      <c r="A158" s="358"/>
      <c r="B158" s="358"/>
      <c r="C158" s="380"/>
      <c r="D158" s="358"/>
      <c r="E158" s="358"/>
      <c r="F158" s="358"/>
      <c r="G158" s="381"/>
      <c r="H158" s="358"/>
      <c r="I158" s="393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8"/>
      <c r="AG158" s="358"/>
      <c r="AH158" s="358"/>
    </row>
    <row r="159">
      <c r="A159" s="354"/>
      <c r="B159" s="354"/>
      <c r="C159" s="375"/>
      <c r="D159" s="354"/>
      <c r="E159" s="354"/>
      <c r="F159" s="354"/>
      <c r="G159" s="376"/>
      <c r="H159" s="354"/>
      <c r="I159" s="395"/>
      <c r="J159" s="354"/>
      <c r="K159" s="354"/>
      <c r="L159" s="354"/>
      <c r="M159" s="354"/>
      <c r="N159" s="354"/>
      <c r="O159" s="354"/>
      <c r="P159" s="354"/>
      <c r="Q159" s="354"/>
      <c r="R159" s="354"/>
      <c r="S159" s="354"/>
      <c r="T159" s="354"/>
      <c r="U159" s="354"/>
      <c r="V159" s="354"/>
      <c r="W159" s="354"/>
      <c r="X159" s="354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</row>
    <row r="160">
      <c r="A160" s="358"/>
      <c r="B160" s="358"/>
      <c r="C160" s="380"/>
      <c r="D160" s="358"/>
      <c r="E160" s="358"/>
      <c r="F160" s="358"/>
      <c r="G160" s="381"/>
      <c r="H160" s="358"/>
      <c r="I160" s="393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  <c r="AA160" s="358"/>
      <c r="AB160" s="358"/>
      <c r="AC160" s="358"/>
      <c r="AD160" s="358"/>
      <c r="AE160" s="358"/>
      <c r="AF160" s="358"/>
      <c r="AG160" s="358"/>
      <c r="AH160" s="358"/>
    </row>
    <row r="161">
      <c r="A161" s="354"/>
      <c r="B161" s="354"/>
      <c r="C161" s="375"/>
      <c r="D161" s="354"/>
      <c r="E161" s="354"/>
      <c r="F161" s="354"/>
      <c r="G161" s="376"/>
      <c r="H161" s="354"/>
      <c r="I161" s="395"/>
      <c r="J161" s="354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4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</row>
    <row r="162">
      <c r="A162" s="358"/>
      <c r="B162" s="358"/>
      <c r="C162" s="380"/>
      <c r="D162" s="358"/>
      <c r="E162" s="358"/>
      <c r="F162" s="358"/>
      <c r="G162" s="381"/>
      <c r="H162" s="358"/>
      <c r="I162" s="393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  <c r="AA162" s="358"/>
      <c r="AB162" s="358"/>
      <c r="AC162" s="358"/>
      <c r="AD162" s="358"/>
      <c r="AE162" s="358"/>
      <c r="AF162" s="358"/>
      <c r="AG162" s="358"/>
      <c r="AH162" s="358"/>
    </row>
    <row r="163">
      <c r="A163" s="354"/>
      <c r="B163" s="354"/>
      <c r="C163" s="375"/>
      <c r="D163" s="354"/>
      <c r="E163" s="354"/>
      <c r="F163" s="354"/>
      <c r="G163" s="376"/>
      <c r="H163" s="354"/>
      <c r="I163" s="395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4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</row>
    <row r="164">
      <c r="A164" s="358"/>
      <c r="B164" s="358"/>
      <c r="C164" s="380"/>
      <c r="D164" s="358"/>
      <c r="E164" s="358"/>
      <c r="F164" s="358"/>
      <c r="G164" s="381"/>
      <c r="H164" s="358"/>
      <c r="I164" s="393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  <c r="AA164" s="358"/>
      <c r="AB164" s="358"/>
      <c r="AC164" s="358"/>
      <c r="AD164" s="358"/>
      <c r="AE164" s="358"/>
      <c r="AF164" s="358"/>
      <c r="AG164" s="358"/>
      <c r="AH164" s="358"/>
    </row>
    <row r="165">
      <c r="A165" s="354"/>
      <c r="B165" s="354"/>
      <c r="C165" s="375"/>
      <c r="D165" s="354"/>
      <c r="E165" s="354"/>
      <c r="F165" s="354"/>
      <c r="G165" s="376"/>
      <c r="H165" s="354"/>
      <c r="I165" s="395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4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</row>
    <row r="166">
      <c r="A166" s="358"/>
      <c r="B166" s="358"/>
      <c r="C166" s="380"/>
      <c r="D166" s="358"/>
      <c r="E166" s="358"/>
      <c r="F166" s="358"/>
      <c r="G166" s="381"/>
      <c r="H166" s="358"/>
      <c r="I166" s="393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  <c r="AA166" s="358"/>
      <c r="AB166" s="358"/>
      <c r="AC166" s="358"/>
      <c r="AD166" s="358"/>
      <c r="AE166" s="358"/>
      <c r="AF166" s="358"/>
      <c r="AG166" s="358"/>
      <c r="AH166" s="358"/>
    </row>
    <row r="167">
      <c r="A167" s="354"/>
      <c r="B167" s="354"/>
      <c r="C167" s="375"/>
      <c r="D167" s="354"/>
      <c r="E167" s="354"/>
      <c r="F167" s="354"/>
      <c r="G167" s="376"/>
      <c r="H167" s="354"/>
      <c r="I167" s="395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4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</row>
    <row r="168">
      <c r="A168" s="358"/>
      <c r="B168" s="358"/>
      <c r="C168" s="380"/>
      <c r="D168" s="358"/>
      <c r="E168" s="358"/>
      <c r="F168" s="358"/>
      <c r="G168" s="381"/>
      <c r="H168" s="358"/>
      <c r="I168" s="393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  <c r="AA168" s="358"/>
      <c r="AB168" s="358"/>
      <c r="AC168" s="358"/>
      <c r="AD168" s="358"/>
      <c r="AE168" s="358"/>
      <c r="AF168" s="358"/>
      <c r="AG168" s="358"/>
      <c r="AH168" s="358"/>
    </row>
    <row r="169">
      <c r="A169" s="354"/>
      <c r="B169" s="354"/>
      <c r="C169" s="375"/>
      <c r="D169" s="354"/>
      <c r="E169" s="354"/>
      <c r="F169" s="354"/>
      <c r="G169" s="376"/>
      <c r="H169" s="354"/>
      <c r="I169" s="395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4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</row>
    <row r="170">
      <c r="A170" s="358"/>
      <c r="B170" s="358"/>
      <c r="C170" s="380"/>
      <c r="D170" s="358"/>
      <c r="E170" s="358"/>
      <c r="F170" s="358"/>
      <c r="G170" s="381"/>
      <c r="H170" s="358"/>
      <c r="I170" s="393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  <c r="AA170" s="358"/>
      <c r="AB170" s="358"/>
      <c r="AC170" s="358"/>
      <c r="AD170" s="358"/>
      <c r="AE170" s="358"/>
      <c r="AF170" s="358"/>
      <c r="AG170" s="358"/>
      <c r="AH170" s="358"/>
    </row>
    <row r="171">
      <c r="A171" s="354"/>
      <c r="B171" s="354"/>
      <c r="C171" s="375"/>
      <c r="D171" s="354"/>
      <c r="E171" s="354"/>
      <c r="F171" s="354"/>
      <c r="G171" s="376"/>
      <c r="H171" s="354"/>
      <c r="I171" s="395"/>
      <c r="J171" s="354"/>
      <c r="K171" s="354"/>
      <c r="L171" s="354"/>
      <c r="M171" s="354"/>
      <c r="N171" s="354"/>
      <c r="O171" s="354"/>
      <c r="P171" s="354"/>
      <c r="Q171" s="354"/>
      <c r="R171" s="354"/>
      <c r="S171" s="354"/>
      <c r="T171" s="354"/>
      <c r="U171" s="354"/>
      <c r="V171" s="354"/>
      <c r="W171" s="354"/>
      <c r="X171" s="354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</row>
    <row r="172">
      <c r="A172" s="358"/>
      <c r="B172" s="358"/>
      <c r="C172" s="380"/>
      <c r="D172" s="358"/>
      <c r="E172" s="358"/>
      <c r="F172" s="358"/>
      <c r="G172" s="381"/>
      <c r="H172" s="358"/>
      <c r="I172" s="393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</row>
    <row r="173">
      <c r="A173" s="354"/>
      <c r="B173" s="354"/>
      <c r="C173" s="375"/>
      <c r="D173" s="354"/>
      <c r="E173" s="354"/>
      <c r="F173" s="354"/>
      <c r="G173" s="376"/>
      <c r="H173" s="354"/>
      <c r="I173" s="395"/>
      <c r="J173" s="354"/>
      <c r="K173" s="354"/>
      <c r="L173" s="354"/>
      <c r="M173" s="354"/>
      <c r="N173" s="354"/>
      <c r="O173" s="354"/>
      <c r="P173" s="354"/>
      <c r="Q173" s="354"/>
      <c r="R173" s="354"/>
      <c r="S173" s="354"/>
      <c r="T173" s="354"/>
      <c r="U173" s="354"/>
      <c r="V173" s="354"/>
      <c r="W173" s="354"/>
      <c r="X173" s="354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</row>
    <row r="174">
      <c r="A174" s="358"/>
      <c r="B174" s="358"/>
      <c r="C174" s="380"/>
      <c r="D174" s="358"/>
      <c r="E174" s="358"/>
      <c r="F174" s="358"/>
      <c r="G174" s="381"/>
      <c r="H174" s="358"/>
      <c r="I174" s="393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</row>
    <row r="175">
      <c r="A175" s="354"/>
      <c r="B175" s="354"/>
      <c r="C175" s="375"/>
      <c r="D175" s="354"/>
      <c r="E175" s="354"/>
      <c r="F175" s="354"/>
      <c r="G175" s="376"/>
      <c r="H175" s="354"/>
      <c r="I175" s="395"/>
      <c r="J175" s="354"/>
      <c r="K175" s="354"/>
      <c r="L175" s="354"/>
      <c r="M175" s="354"/>
      <c r="N175" s="354"/>
      <c r="O175" s="354"/>
      <c r="P175" s="354"/>
      <c r="Q175" s="354"/>
      <c r="R175" s="354"/>
      <c r="S175" s="354"/>
      <c r="T175" s="354"/>
      <c r="U175" s="354"/>
      <c r="V175" s="354"/>
      <c r="W175" s="354"/>
      <c r="X175" s="354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</row>
    <row r="176">
      <c r="A176" s="358"/>
      <c r="B176" s="358"/>
      <c r="C176" s="380"/>
      <c r="D176" s="358"/>
      <c r="E176" s="358"/>
      <c r="F176" s="358"/>
      <c r="G176" s="381"/>
      <c r="H176" s="358"/>
      <c r="I176" s="393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  <c r="AA176" s="358"/>
      <c r="AB176" s="358"/>
      <c r="AC176" s="358"/>
      <c r="AD176" s="358"/>
      <c r="AE176" s="358"/>
      <c r="AF176" s="358"/>
      <c r="AG176" s="358"/>
      <c r="AH176" s="358"/>
    </row>
    <row r="177">
      <c r="A177" s="354"/>
      <c r="B177" s="354"/>
      <c r="C177" s="375"/>
      <c r="D177" s="354"/>
      <c r="E177" s="354"/>
      <c r="F177" s="354"/>
      <c r="G177" s="376"/>
      <c r="H177" s="354"/>
      <c r="I177" s="395"/>
      <c r="J177" s="354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4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</row>
    <row r="178">
      <c r="A178" s="358"/>
      <c r="B178" s="358"/>
      <c r="C178" s="380"/>
      <c r="D178" s="358"/>
      <c r="E178" s="358"/>
      <c r="F178" s="358"/>
      <c r="G178" s="381"/>
      <c r="H178" s="358"/>
      <c r="I178" s="393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58"/>
      <c r="AD178" s="358"/>
      <c r="AE178" s="358"/>
      <c r="AF178" s="358"/>
      <c r="AG178" s="358"/>
      <c r="AH178" s="358"/>
    </row>
    <row r="179">
      <c r="A179" s="354"/>
      <c r="B179" s="354"/>
      <c r="C179" s="375"/>
      <c r="D179" s="354"/>
      <c r="E179" s="354"/>
      <c r="F179" s="354"/>
      <c r="G179" s="376"/>
      <c r="H179" s="354"/>
      <c r="I179" s="395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4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</row>
    <row r="180">
      <c r="A180" s="358"/>
      <c r="B180" s="358"/>
      <c r="C180" s="380"/>
      <c r="D180" s="358"/>
      <c r="E180" s="358"/>
      <c r="F180" s="358"/>
      <c r="G180" s="381"/>
      <c r="H180" s="358"/>
      <c r="I180" s="393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  <c r="AA180" s="358"/>
      <c r="AB180" s="358"/>
      <c r="AC180" s="358"/>
      <c r="AD180" s="358"/>
      <c r="AE180" s="358"/>
      <c r="AF180" s="358"/>
      <c r="AG180" s="358"/>
      <c r="AH180" s="358"/>
    </row>
    <row r="181">
      <c r="A181" s="354"/>
      <c r="B181" s="354"/>
      <c r="C181" s="375"/>
      <c r="D181" s="354"/>
      <c r="E181" s="354"/>
      <c r="F181" s="354"/>
      <c r="G181" s="376"/>
      <c r="H181" s="354"/>
      <c r="I181" s="395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4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</row>
    <row r="182">
      <c r="A182" s="358"/>
      <c r="B182" s="358"/>
      <c r="C182" s="380"/>
      <c r="D182" s="358"/>
      <c r="E182" s="358"/>
      <c r="F182" s="358"/>
      <c r="G182" s="381"/>
      <c r="H182" s="358"/>
      <c r="I182" s="393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  <c r="AA182" s="358"/>
      <c r="AB182" s="358"/>
      <c r="AC182" s="358"/>
      <c r="AD182" s="358"/>
      <c r="AE182" s="358"/>
      <c r="AF182" s="358"/>
      <c r="AG182" s="358"/>
      <c r="AH182" s="358"/>
    </row>
    <row r="183">
      <c r="A183" s="354"/>
      <c r="B183" s="354"/>
      <c r="C183" s="375"/>
      <c r="D183" s="354"/>
      <c r="E183" s="354"/>
      <c r="F183" s="354"/>
      <c r="G183" s="376"/>
      <c r="H183" s="354"/>
      <c r="I183" s="395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4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</row>
    <row r="184">
      <c r="A184" s="358"/>
      <c r="B184" s="358"/>
      <c r="C184" s="380"/>
      <c r="D184" s="358"/>
      <c r="E184" s="358"/>
      <c r="F184" s="358"/>
      <c r="G184" s="381"/>
      <c r="H184" s="358"/>
      <c r="I184" s="393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  <c r="AA184" s="358"/>
      <c r="AB184" s="358"/>
      <c r="AC184" s="358"/>
      <c r="AD184" s="358"/>
      <c r="AE184" s="358"/>
      <c r="AF184" s="358"/>
      <c r="AG184" s="358"/>
      <c r="AH184" s="358"/>
    </row>
    <row r="185">
      <c r="A185" s="354"/>
      <c r="B185" s="354"/>
      <c r="C185" s="375"/>
      <c r="D185" s="354"/>
      <c r="E185" s="354"/>
      <c r="F185" s="354"/>
      <c r="G185" s="376"/>
      <c r="H185" s="354"/>
      <c r="I185" s="395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4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</row>
    <row r="186">
      <c r="A186" s="358"/>
      <c r="B186" s="358"/>
      <c r="C186" s="380"/>
      <c r="D186" s="358"/>
      <c r="E186" s="358"/>
      <c r="F186" s="358"/>
      <c r="G186" s="381"/>
      <c r="H186" s="358"/>
      <c r="I186" s="393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  <c r="AA186" s="358"/>
      <c r="AB186" s="358"/>
      <c r="AC186" s="358"/>
      <c r="AD186" s="358"/>
      <c r="AE186" s="358"/>
      <c r="AF186" s="358"/>
      <c r="AG186" s="358"/>
      <c r="AH186" s="358"/>
    </row>
    <row r="187">
      <c r="A187" s="354"/>
      <c r="B187" s="354"/>
      <c r="C187" s="375"/>
      <c r="D187" s="354"/>
      <c r="E187" s="354"/>
      <c r="F187" s="354"/>
      <c r="G187" s="376"/>
      <c r="H187" s="354"/>
      <c r="I187" s="395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4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</row>
    <row r="188">
      <c r="A188" s="358"/>
      <c r="B188" s="358"/>
      <c r="C188" s="380"/>
      <c r="D188" s="358"/>
      <c r="E188" s="358"/>
      <c r="F188" s="358"/>
      <c r="G188" s="381"/>
      <c r="H188" s="358"/>
      <c r="I188" s="393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  <c r="AA188" s="358"/>
      <c r="AB188" s="358"/>
      <c r="AC188" s="358"/>
      <c r="AD188" s="358"/>
      <c r="AE188" s="358"/>
      <c r="AF188" s="358"/>
      <c r="AG188" s="358"/>
      <c r="AH188" s="358"/>
    </row>
    <row r="189">
      <c r="A189" s="354"/>
      <c r="B189" s="354"/>
      <c r="C189" s="375"/>
      <c r="D189" s="354"/>
      <c r="E189" s="354"/>
      <c r="F189" s="354"/>
      <c r="G189" s="376"/>
      <c r="H189" s="354"/>
      <c r="I189" s="395"/>
      <c r="J189" s="354"/>
      <c r="K189" s="354"/>
      <c r="L189" s="354"/>
      <c r="M189" s="354"/>
      <c r="N189" s="354"/>
      <c r="O189" s="354"/>
      <c r="P189" s="354"/>
      <c r="Q189" s="354"/>
      <c r="R189" s="354"/>
      <c r="S189" s="354"/>
      <c r="T189" s="354"/>
      <c r="U189" s="354"/>
      <c r="V189" s="354"/>
      <c r="W189" s="354"/>
      <c r="X189" s="354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</row>
    <row r="190">
      <c r="A190" s="358"/>
      <c r="B190" s="358"/>
      <c r="C190" s="380"/>
      <c r="D190" s="358"/>
      <c r="E190" s="358"/>
      <c r="F190" s="358"/>
      <c r="G190" s="381"/>
      <c r="H190" s="358"/>
      <c r="I190" s="393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  <c r="AA190" s="358"/>
      <c r="AB190" s="358"/>
      <c r="AC190" s="358"/>
      <c r="AD190" s="358"/>
      <c r="AE190" s="358"/>
      <c r="AF190" s="358"/>
      <c r="AG190" s="358"/>
      <c r="AH190" s="358"/>
    </row>
    <row r="191">
      <c r="A191" s="354"/>
      <c r="B191" s="354"/>
      <c r="C191" s="375"/>
      <c r="D191" s="354"/>
      <c r="E191" s="354"/>
      <c r="F191" s="354"/>
      <c r="G191" s="376"/>
      <c r="H191" s="354"/>
      <c r="I191" s="395"/>
      <c r="J191" s="354"/>
      <c r="K191" s="354"/>
      <c r="L191" s="354"/>
      <c r="M191" s="354"/>
      <c r="N191" s="354"/>
      <c r="O191" s="354"/>
      <c r="P191" s="354"/>
      <c r="Q191" s="354"/>
      <c r="R191" s="354"/>
      <c r="S191" s="354"/>
      <c r="T191" s="354"/>
      <c r="U191" s="354"/>
      <c r="V191" s="354"/>
      <c r="W191" s="354"/>
      <c r="X191" s="354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</row>
    <row r="192">
      <c r="A192" s="358"/>
      <c r="B192" s="358"/>
      <c r="C192" s="380"/>
      <c r="D192" s="358"/>
      <c r="E192" s="358"/>
      <c r="F192" s="358"/>
      <c r="G192" s="381"/>
      <c r="H192" s="358"/>
      <c r="I192" s="393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  <c r="AA192" s="358"/>
      <c r="AB192" s="358"/>
      <c r="AC192" s="358"/>
      <c r="AD192" s="358"/>
      <c r="AE192" s="358"/>
      <c r="AF192" s="358"/>
      <c r="AG192" s="358"/>
      <c r="AH192" s="358"/>
    </row>
    <row r="193">
      <c r="A193" s="354"/>
      <c r="B193" s="354"/>
      <c r="C193" s="375"/>
      <c r="D193" s="354"/>
      <c r="E193" s="354"/>
      <c r="F193" s="354"/>
      <c r="G193" s="376"/>
      <c r="H193" s="354"/>
      <c r="I193" s="395"/>
      <c r="J193" s="354"/>
      <c r="K193" s="354"/>
      <c r="L193" s="354"/>
      <c r="M193" s="354"/>
      <c r="N193" s="354"/>
      <c r="O193" s="354"/>
      <c r="P193" s="354"/>
      <c r="Q193" s="354"/>
      <c r="R193" s="354"/>
      <c r="S193" s="354"/>
      <c r="T193" s="354"/>
      <c r="U193" s="354"/>
      <c r="V193" s="354"/>
      <c r="W193" s="354"/>
      <c r="X193" s="354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</row>
    <row r="194">
      <c r="A194" s="358"/>
      <c r="B194" s="358"/>
      <c r="C194" s="380"/>
      <c r="D194" s="358"/>
      <c r="E194" s="358"/>
      <c r="F194" s="358"/>
      <c r="G194" s="381"/>
      <c r="H194" s="358"/>
      <c r="I194" s="393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  <c r="AA194" s="358"/>
      <c r="AB194" s="358"/>
      <c r="AC194" s="358"/>
      <c r="AD194" s="358"/>
      <c r="AE194" s="358"/>
      <c r="AF194" s="358"/>
      <c r="AG194" s="358"/>
      <c r="AH194" s="358"/>
    </row>
    <row r="195">
      <c r="A195" s="354"/>
      <c r="B195" s="354"/>
      <c r="C195" s="375"/>
      <c r="D195" s="354"/>
      <c r="E195" s="354"/>
      <c r="F195" s="354"/>
      <c r="G195" s="376"/>
      <c r="H195" s="354"/>
      <c r="I195" s="395"/>
      <c r="J195" s="354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4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</row>
    <row r="196">
      <c r="A196" s="358"/>
      <c r="B196" s="358"/>
      <c r="C196" s="380"/>
      <c r="D196" s="358"/>
      <c r="E196" s="358"/>
      <c r="F196" s="358"/>
      <c r="G196" s="381"/>
      <c r="H196" s="358"/>
      <c r="I196" s="393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  <c r="AA196" s="358"/>
      <c r="AB196" s="358"/>
      <c r="AC196" s="358"/>
      <c r="AD196" s="358"/>
      <c r="AE196" s="358"/>
      <c r="AF196" s="358"/>
      <c r="AG196" s="358"/>
      <c r="AH196" s="358"/>
    </row>
    <row r="197">
      <c r="A197" s="354"/>
      <c r="B197" s="354"/>
      <c r="C197" s="375"/>
      <c r="D197" s="354"/>
      <c r="E197" s="354"/>
      <c r="F197" s="354"/>
      <c r="G197" s="376"/>
      <c r="H197" s="354"/>
      <c r="I197" s="395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4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</row>
    <row r="198">
      <c r="A198" s="358"/>
      <c r="B198" s="358"/>
      <c r="C198" s="380"/>
      <c r="D198" s="358"/>
      <c r="E198" s="358"/>
      <c r="F198" s="358"/>
      <c r="G198" s="381"/>
      <c r="H198" s="358"/>
      <c r="I198" s="393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  <c r="AA198" s="358"/>
      <c r="AB198" s="358"/>
      <c r="AC198" s="358"/>
      <c r="AD198" s="358"/>
      <c r="AE198" s="358"/>
      <c r="AF198" s="358"/>
      <c r="AG198" s="358"/>
      <c r="AH198" s="358"/>
    </row>
    <row r="199">
      <c r="A199" s="354"/>
      <c r="B199" s="354"/>
      <c r="C199" s="375"/>
      <c r="D199" s="354"/>
      <c r="E199" s="354"/>
      <c r="F199" s="354"/>
      <c r="G199" s="376"/>
      <c r="H199" s="354"/>
      <c r="I199" s="395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4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</row>
    <row r="200">
      <c r="A200" s="358"/>
      <c r="B200" s="358"/>
      <c r="C200" s="380"/>
      <c r="D200" s="358"/>
      <c r="E200" s="358"/>
      <c r="F200" s="358"/>
      <c r="G200" s="381"/>
      <c r="H200" s="358"/>
      <c r="I200" s="393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  <c r="AA200" s="358"/>
      <c r="AB200" s="358"/>
      <c r="AC200" s="358"/>
      <c r="AD200" s="358"/>
      <c r="AE200" s="358"/>
      <c r="AF200" s="358"/>
      <c r="AG200" s="358"/>
      <c r="AH200" s="358"/>
    </row>
    <row r="201">
      <c r="A201" s="354"/>
      <c r="B201" s="354"/>
      <c r="C201" s="375"/>
      <c r="D201" s="354"/>
      <c r="E201" s="354"/>
      <c r="F201" s="354"/>
      <c r="G201" s="376"/>
      <c r="H201" s="354"/>
      <c r="I201" s="395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4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</row>
    <row r="202">
      <c r="A202" s="358"/>
      <c r="B202" s="358"/>
      <c r="C202" s="380"/>
      <c r="D202" s="358"/>
      <c r="E202" s="358"/>
      <c r="F202" s="358"/>
      <c r="G202" s="381"/>
      <c r="H202" s="358"/>
      <c r="I202" s="393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  <c r="AA202" s="358"/>
      <c r="AB202" s="358"/>
      <c r="AC202" s="358"/>
      <c r="AD202" s="358"/>
      <c r="AE202" s="358"/>
      <c r="AF202" s="358"/>
      <c r="AG202" s="358"/>
      <c r="AH202" s="358"/>
    </row>
    <row r="203">
      <c r="A203" s="354"/>
      <c r="B203" s="354"/>
      <c r="C203" s="375"/>
      <c r="D203" s="354"/>
      <c r="E203" s="354"/>
      <c r="F203" s="354"/>
      <c r="G203" s="376"/>
      <c r="H203" s="354"/>
      <c r="I203" s="395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4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</row>
    <row r="204">
      <c r="A204" s="358"/>
      <c r="B204" s="358"/>
      <c r="C204" s="380"/>
      <c r="D204" s="358"/>
      <c r="E204" s="358"/>
      <c r="F204" s="358"/>
      <c r="G204" s="381"/>
      <c r="H204" s="358"/>
      <c r="I204" s="393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</row>
    <row r="205">
      <c r="A205" s="354"/>
      <c r="B205" s="354"/>
      <c r="C205" s="375"/>
      <c r="D205" s="354"/>
      <c r="E205" s="354"/>
      <c r="F205" s="354"/>
      <c r="G205" s="376"/>
      <c r="H205" s="354"/>
      <c r="I205" s="395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</row>
    <row r="206">
      <c r="A206" s="358"/>
      <c r="B206" s="358"/>
      <c r="C206" s="380"/>
      <c r="D206" s="358"/>
      <c r="E206" s="358"/>
      <c r="F206" s="358"/>
      <c r="G206" s="381"/>
      <c r="H206" s="358"/>
      <c r="I206" s="393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</row>
    <row r="207">
      <c r="A207" s="354"/>
      <c r="B207" s="354"/>
      <c r="C207" s="375"/>
      <c r="D207" s="354"/>
      <c r="E207" s="354"/>
      <c r="F207" s="354"/>
      <c r="G207" s="376"/>
      <c r="H207" s="354"/>
      <c r="I207" s="395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</row>
    <row r="208">
      <c r="A208" s="358"/>
      <c r="B208" s="358"/>
      <c r="C208" s="380"/>
      <c r="D208" s="358"/>
      <c r="E208" s="358"/>
      <c r="F208" s="358"/>
      <c r="G208" s="381"/>
      <c r="H208" s="358"/>
      <c r="I208" s="393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</row>
    <row r="209">
      <c r="A209" s="354"/>
      <c r="B209" s="354"/>
      <c r="C209" s="375"/>
      <c r="D209" s="354"/>
      <c r="E209" s="354"/>
      <c r="F209" s="354"/>
      <c r="G209" s="376"/>
      <c r="H209" s="354"/>
      <c r="I209" s="395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</row>
    <row r="210">
      <c r="A210" s="358"/>
      <c r="B210" s="358"/>
      <c r="C210" s="380"/>
      <c r="D210" s="358"/>
      <c r="E210" s="358"/>
      <c r="F210" s="358"/>
      <c r="G210" s="381"/>
      <c r="H210" s="358"/>
      <c r="I210" s="393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</row>
    <row r="211">
      <c r="A211" s="354"/>
      <c r="B211" s="354"/>
      <c r="C211" s="375"/>
      <c r="D211" s="354"/>
      <c r="E211" s="354"/>
      <c r="F211" s="354"/>
      <c r="G211" s="376"/>
      <c r="H211" s="354"/>
      <c r="I211" s="395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</row>
    <row r="212">
      <c r="A212" s="358"/>
      <c r="B212" s="358"/>
      <c r="C212" s="380"/>
      <c r="D212" s="358"/>
      <c r="E212" s="358"/>
      <c r="F212" s="358"/>
      <c r="G212" s="381"/>
      <c r="H212" s="358"/>
      <c r="I212" s="393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</row>
    <row r="213">
      <c r="A213" s="354"/>
      <c r="B213" s="354"/>
      <c r="C213" s="375"/>
      <c r="D213" s="354"/>
      <c r="E213" s="354"/>
      <c r="F213" s="354"/>
      <c r="G213" s="376"/>
      <c r="H213" s="354"/>
      <c r="I213" s="395"/>
      <c r="J213" s="354"/>
      <c r="K213" s="354"/>
      <c r="L213" s="354"/>
      <c r="M213" s="354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</row>
    <row r="214">
      <c r="A214" s="358"/>
      <c r="B214" s="358"/>
      <c r="C214" s="380"/>
      <c r="D214" s="358"/>
      <c r="E214" s="358"/>
      <c r="F214" s="358"/>
      <c r="G214" s="381"/>
      <c r="H214" s="358"/>
      <c r="I214" s="393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</row>
    <row r="215">
      <c r="A215" s="354"/>
      <c r="B215" s="354"/>
      <c r="C215" s="375"/>
      <c r="D215" s="354"/>
      <c r="E215" s="354"/>
      <c r="F215" s="354"/>
      <c r="G215" s="376"/>
      <c r="H215" s="354"/>
      <c r="I215" s="395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</row>
    <row r="216">
      <c r="A216" s="358"/>
      <c r="B216" s="358"/>
      <c r="C216" s="380"/>
      <c r="D216" s="358"/>
      <c r="E216" s="358"/>
      <c r="F216" s="358"/>
      <c r="G216" s="381"/>
      <c r="H216" s="358"/>
      <c r="I216" s="393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  <c r="AA216" s="358"/>
      <c r="AB216" s="358"/>
      <c r="AC216" s="358"/>
      <c r="AD216" s="358"/>
      <c r="AE216" s="358"/>
      <c r="AF216" s="358"/>
      <c r="AG216" s="358"/>
      <c r="AH216" s="358"/>
    </row>
    <row r="217">
      <c r="A217" s="354"/>
      <c r="B217" s="354"/>
      <c r="C217" s="375"/>
      <c r="D217" s="354"/>
      <c r="E217" s="354"/>
      <c r="F217" s="354"/>
      <c r="G217" s="376"/>
      <c r="H217" s="354"/>
      <c r="I217" s="395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</row>
    <row r="218">
      <c r="A218" s="358"/>
      <c r="B218" s="358"/>
      <c r="C218" s="380"/>
      <c r="D218" s="358"/>
      <c r="E218" s="358"/>
      <c r="F218" s="358"/>
      <c r="G218" s="381"/>
      <c r="H218" s="358"/>
      <c r="I218" s="393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</row>
    <row r="219">
      <c r="A219" s="354"/>
      <c r="B219" s="354"/>
      <c r="C219" s="375"/>
      <c r="D219" s="354"/>
      <c r="E219" s="354"/>
      <c r="F219" s="354"/>
      <c r="G219" s="376"/>
      <c r="H219" s="354"/>
      <c r="I219" s="395"/>
      <c r="J219" s="354"/>
      <c r="K219" s="354"/>
      <c r="L219" s="354"/>
      <c r="M219" s="354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</row>
    <row r="220">
      <c r="A220" s="358"/>
      <c r="B220" s="358"/>
      <c r="C220" s="380"/>
      <c r="D220" s="358"/>
      <c r="E220" s="358"/>
      <c r="F220" s="358"/>
      <c r="G220" s="381"/>
      <c r="H220" s="358"/>
      <c r="I220" s="393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</row>
    <row r="221">
      <c r="A221" s="354"/>
      <c r="B221" s="354"/>
      <c r="C221" s="375"/>
      <c r="D221" s="354"/>
      <c r="E221" s="354"/>
      <c r="F221" s="354"/>
      <c r="G221" s="376"/>
      <c r="H221" s="354"/>
      <c r="I221" s="395"/>
      <c r="J221" s="354"/>
      <c r="K221" s="354"/>
      <c r="L221" s="354"/>
      <c r="M221" s="354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</row>
    <row r="222">
      <c r="A222" s="358"/>
      <c r="B222" s="358"/>
      <c r="C222" s="380"/>
      <c r="D222" s="358"/>
      <c r="E222" s="358"/>
      <c r="F222" s="358"/>
      <c r="G222" s="381"/>
      <c r="H222" s="358"/>
      <c r="I222" s="393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  <c r="AA222" s="358"/>
      <c r="AB222" s="358"/>
      <c r="AC222" s="358"/>
      <c r="AD222" s="358"/>
      <c r="AE222" s="358"/>
      <c r="AF222" s="358"/>
      <c r="AG222" s="358"/>
      <c r="AH222" s="358"/>
    </row>
    <row r="223">
      <c r="A223" s="354"/>
      <c r="B223" s="354"/>
      <c r="C223" s="375"/>
      <c r="D223" s="354"/>
      <c r="E223" s="354"/>
      <c r="F223" s="354"/>
      <c r="G223" s="376"/>
      <c r="H223" s="354"/>
      <c r="I223" s="395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</row>
    <row r="224">
      <c r="A224" s="358"/>
      <c r="B224" s="358"/>
      <c r="C224" s="380"/>
      <c r="D224" s="358"/>
      <c r="E224" s="358"/>
      <c r="F224" s="358"/>
      <c r="G224" s="381"/>
      <c r="H224" s="358"/>
      <c r="I224" s="393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  <c r="AA224" s="358"/>
      <c r="AB224" s="358"/>
      <c r="AC224" s="358"/>
      <c r="AD224" s="358"/>
      <c r="AE224" s="358"/>
      <c r="AF224" s="358"/>
      <c r="AG224" s="358"/>
      <c r="AH224" s="358"/>
    </row>
    <row r="225">
      <c r="A225" s="354"/>
      <c r="B225" s="354"/>
      <c r="C225" s="375"/>
      <c r="D225" s="354"/>
      <c r="E225" s="354"/>
      <c r="F225" s="354"/>
      <c r="G225" s="376"/>
      <c r="H225" s="354"/>
      <c r="I225" s="395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</row>
    <row r="226">
      <c r="A226" s="358"/>
      <c r="B226" s="358"/>
      <c r="C226" s="380"/>
      <c r="D226" s="358"/>
      <c r="E226" s="358"/>
      <c r="F226" s="358"/>
      <c r="G226" s="381"/>
      <c r="H226" s="358"/>
      <c r="I226" s="393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  <c r="AA226" s="358"/>
      <c r="AB226" s="358"/>
      <c r="AC226" s="358"/>
      <c r="AD226" s="358"/>
      <c r="AE226" s="358"/>
      <c r="AF226" s="358"/>
      <c r="AG226" s="358"/>
      <c r="AH226" s="358"/>
    </row>
    <row r="227">
      <c r="A227" s="354"/>
      <c r="B227" s="354"/>
      <c r="C227" s="375"/>
      <c r="D227" s="354"/>
      <c r="E227" s="354"/>
      <c r="F227" s="354"/>
      <c r="G227" s="376"/>
      <c r="H227" s="354"/>
      <c r="I227" s="395"/>
      <c r="J227" s="354"/>
      <c r="K227" s="354"/>
      <c r="L227" s="354"/>
      <c r="M227" s="354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</row>
    <row r="228">
      <c r="A228" s="358"/>
      <c r="B228" s="358"/>
      <c r="C228" s="380"/>
      <c r="D228" s="358"/>
      <c r="E228" s="358"/>
      <c r="F228" s="358"/>
      <c r="G228" s="381"/>
      <c r="H228" s="358"/>
      <c r="I228" s="393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358"/>
      <c r="AE228" s="358"/>
      <c r="AF228" s="358"/>
      <c r="AG228" s="358"/>
      <c r="AH228" s="358"/>
    </row>
    <row r="229">
      <c r="A229" s="354"/>
      <c r="B229" s="354"/>
      <c r="C229" s="375"/>
      <c r="D229" s="354"/>
      <c r="E229" s="354"/>
      <c r="F229" s="354"/>
      <c r="G229" s="376"/>
      <c r="H229" s="354"/>
      <c r="I229" s="395"/>
      <c r="J229" s="354"/>
      <c r="K229" s="354"/>
      <c r="L229" s="354"/>
      <c r="M229" s="354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</row>
    <row r="230">
      <c r="A230" s="358"/>
      <c r="B230" s="358"/>
      <c r="C230" s="380"/>
      <c r="D230" s="358"/>
      <c r="E230" s="358"/>
      <c r="F230" s="358"/>
      <c r="G230" s="381"/>
      <c r="H230" s="358"/>
      <c r="I230" s="393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  <c r="AA230" s="358"/>
      <c r="AB230" s="358"/>
      <c r="AC230" s="358"/>
      <c r="AD230" s="358"/>
      <c r="AE230" s="358"/>
      <c r="AF230" s="358"/>
      <c r="AG230" s="358"/>
      <c r="AH230" s="358"/>
    </row>
    <row r="231">
      <c r="A231" s="354"/>
      <c r="B231" s="354"/>
      <c r="C231" s="375"/>
      <c r="D231" s="354"/>
      <c r="E231" s="354"/>
      <c r="F231" s="354"/>
      <c r="G231" s="376"/>
      <c r="H231" s="354"/>
      <c r="I231" s="395"/>
      <c r="J231" s="354"/>
      <c r="K231" s="354"/>
      <c r="L231" s="354"/>
      <c r="M231" s="354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</row>
    <row r="232">
      <c r="A232" s="358"/>
      <c r="B232" s="358"/>
      <c r="C232" s="380"/>
      <c r="D232" s="358"/>
      <c r="E232" s="358"/>
      <c r="F232" s="358"/>
      <c r="G232" s="381"/>
      <c r="H232" s="358"/>
      <c r="I232" s="393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  <c r="AA232" s="358"/>
      <c r="AB232" s="358"/>
      <c r="AC232" s="358"/>
      <c r="AD232" s="358"/>
      <c r="AE232" s="358"/>
      <c r="AF232" s="358"/>
      <c r="AG232" s="358"/>
      <c r="AH232" s="358"/>
    </row>
    <row r="233">
      <c r="A233" s="354"/>
      <c r="B233" s="354"/>
      <c r="C233" s="375"/>
      <c r="D233" s="354"/>
      <c r="E233" s="354"/>
      <c r="F233" s="354"/>
      <c r="G233" s="376"/>
      <c r="H233" s="354"/>
      <c r="I233" s="395"/>
      <c r="J233" s="354"/>
      <c r="K233" s="354"/>
      <c r="L233" s="354"/>
      <c r="M233" s="354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</row>
    <row r="234">
      <c r="A234" s="358"/>
      <c r="B234" s="358"/>
      <c r="C234" s="380"/>
      <c r="D234" s="358"/>
      <c r="E234" s="358"/>
      <c r="F234" s="358"/>
      <c r="G234" s="381"/>
      <c r="H234" s="358"/>
      <c r="I234" s="393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358"/>
      <c r="AE234" s="358"/>
      <c r="AF234" s="358"/>
      <c r="AG234" s="358"/>
      <c r="AH234" s="358"/>
    </row>
    <row r="235">
      <c r="A235" s="354"/>
      <c r="B235" s="354"/>
      <c r="C235" s="375"/>
      <c r="D235" s="354"/>
      <c r="E235" s="354"/>
      <c r="F235" s="354"/>
      <c r="G235" s="376"/>
      <c r="H235" s="354"/>
      <c r="I235" s="395"/>
      <c r="J235" s="354"/>
      <c r="K235" s="354"/>
      <c r="L235" s="354"/>
      <c r="M235" s="354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</row>
    <row r="236">
      <c r="A236" s="358"/>
      <c r="B236" s="358"/>
      <c r="C236" s="380"/>
      <c r="D236" s="358"/>
      <c r="E236" s="358"/>
      <c r="F236" s="358"/>
      <c r="G236" s="381"/>
      <c r="H236" s="358"/>
      <c r="I236" s="393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  <c r="AA236" s="358"/>
      <c r="AB236" s="358"/>
      <c r="AC236" s="358"/>
      <c r="AD236" s="358"/>
      <c r="AE236" s="358"/>
      <c r="AF236" s="358"/>
      <c r="AG236" s="358"/>
      <c r="AH236" s="358"/>
    </row>
    <row r="237">
      <c r="A237" s="354"/>
      <c r="B237" s="354"/>
      <c r="C237" s="375"/>
      <c r="D237" s="354"/>
      <c r="E237" s="354"/>
      <c r="F237" s="354"/>
      <c r="G237" s="376"/>
      <c r="H237" s="354"/>
      <c r="I237" s="395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</row>
    <row r="238">
      <c r="A238" s="358"/>
      <c r="B238" s="358"/>
      <c r="C238" s="380"/>
      <c r="D238" s="358"/>
      <c r="E238" s="358"/>
      <c r="F238" s="358"/>
      <c r="G238" s="381"/>
      <c r="H238" s="358"/>
      <c r="I238" s="393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  <c r="AA238" s="358"/>
      <c r="AB238" s="358"/>
      <c r="AC238" s="358"/>
      <c r="AD238" s="358"/>
      <c r="AE238" s="358"/>
      <c r="AF238" s="358"/>
      <c r="AG238" s="358"/>
      <c r="AH238" s="358"/>
    </row>
    <row r="239">
      <c r="A239" s="354"/>
      <c r="B239" s="354"/>
      <c r="C239" s="375"/>
      <c r="D239" s="354"/>
      <c r="E239" s="354"/>
      <c r="F239" s="354"/>
      <c r="G239" s="376"/>
      <c r="H239" s="354"/>
      <c r="I239" s="395"/>
      <c r="J239" s="354"/>
      <c r="K239" s="354"/>
      <c r="L239" s="354"/>
      <c r="M239" s="354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</row>
    <row r="240">
      <c r="A240" s="358"/>
      <c r="B240" s="358"/>
      <c r="C240" s="380"/>
      <c r="D240" s="358"/>
      <c r="E240" s="358"/>
      <c r="F240" s="358"/>
      <c r="G240" s="381"/>
      <c r="H240" s="358"/>
      <c r="I240" s="393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  <c r="AA240" s="358"/>
      <c r="AB240" s="358"/>
      <c r="AC240" s="358"/>
      <c r="AD240" s="358"/>
      <c r="AE240" s="358"/>
      <c r="AF240" s="358"/>
      <c r="AG240" s="358"/>
      <c r="AH240" s="358"/>
    </row>
    <row r="241">
      <c r="A241" s="354"/>
      <c r="B241" s="354"/>
      <c r="C241" s="375"/>
      <c r="D241" s="354"/>
      <c r="E241" s="354"/>
      <c r="F241" s="354"/>
      <c r="G241" s="376"/>
      <c r="H241" s="354"/>
      <c r="I241" s="395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</row>
    <row r="242">
      <c r="A242" s="358"/>
      <c r="B242" s="358"/>
      <c r="C242" s="380"/>
      <c r="D242" s="358"/>
      <c r="E242" s="358"/>
      <c r="F242" s="358"/>
      <c r="G242" s="381"/>
      <c r="H242" s="358"/>
      <c r="I242" s="393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  <c r="AA242" s="358"/>
      <c r="AB242" s="358"/>
      <c r="AC242" s="358"/>
      <c r="AD242" s="358"/>
      <c r="AE242" s="358"/>
      <c r="AF242" s="358"/>
      <c r="AG242" s="358"/>
      <c r="AH242" s="358"/>
    </row>
    <row r="243">
      <c r="A243" s="354"/>
      <c r="B243" s="354"/>
      <c r="C243" s="375"/>
      <c r="D243" s="354"/>
      <c r="E243" s="354"/>
      <c r="F243" s="354"/>
      <c r="G243" s="376"/>
      <c r="H243" s="354"/>
      <c r="I243" s="395"/>
      <c r="J243" s="354"/>
      <c r="K243" s="354"/>
      <c r="L243" s="354"/>
      <c r="M243" s="354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</row>
    <row r="244">
      <c r="A244" s="358"/>
      <c r="B244" s="358"/>
      <c r="C244" s="380"/>
      <c r="D244" s="358"/>
      <c r="E244" s="358"/>
      <c r="F244" s="358"/>
      <c r="G244" s="381"/>
      <c r="H244" s="358"/>
      <c r="I244" s="393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  <c r="AA244" s="358"/>
      <c r="AB244" s="358"/>
      <c r="AC244" s="358"/>
      <c r="AD244" s="358"/>
      <c r="AE244" s="358"/>
      <c r="AF244" s="358"/>
      <c r="AG244" s="358"/>
      <c r="AH244" s="358"/>
    </row>
    <row r="245">
      <c r="A245" s="354"/>
      <c r="B245" s="354"/>
      <c r="C245" s="375"/>
      <c r="D245" s="354"/>
      <c r="E245" s="354"/>
      <c r="F245" s="354"/>
      <c r="G245" s="376"/>
      <c r="H245" s="354"/>
      <c r="I245" s="395"/>
      <c r="J245" s="354"/>
      <c r="K245" s="354"/>
      <c r="L245" s="354"/>
      <c r="M245" s="354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</row>
    <row r="246">
      <c r="A246" s="358"/>
      <c r="B246" s="358"/>
      <c r="C246" s="380"/>
      <c r="D246" s="358"/>
      <c r="E246" s="358"/>
      <c r="F246" s="358"/>
      <c r="G246" s="381"/>
      <c r="H246" s="358"/>
      <c r="I246" s="393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</row>
    <row r="247">
      <c r="A247" s="354"/>
      <c r="B247" s="354"/>
      <c r="C247" s="375"/>
      <c r="D247" s="354"/>
      <c r="E247" s="354"/>
      <c r="F247" s="354"/>
      <c r="G247" s="376"/>
      <c r="H247" s="354"/>
      <c r="I247" s="395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</row>
    <row r="248">
      <c r="A248" s="358"/>
      <c r="B248" s="358"/>
      <c r="C248" s="380"/>
      <c r="D248" s="358"/>
      <c r="E248" s="358"/>
      <c r="F248" s="358"/>
      <c r="G248" s="381"/>
      <c r="H248" s="358"/>
      <c r="I248" s="393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  <c r="AA248" s="358"/>
      <c r="AB248" s="358"/>
      <c r="AC248" s="358"/>
      <c r="AD248" s="358"/>
      <c r="AE248" s="358"/>
      <c r="AF248" s="358"/>
      <c r="AG248" s="358"/>
      <c r="AH248" s="358"/>
    </row>
    <row r="249">
      <c r="A249" s="354"/>
      <c r="B249" s="354"/>
      <c r="C249" s="375"/>
      <c r="D249" s="354"/>
      <c r="E249" s="354"/>
      <c r="F249" s="354"/>
      <c r="G249" s="376"/>
      <c r="H249" s="354"/>
      <c r="I249" s="395"/>
      <c r="J249" s="354"/>
      <c r="K249" s="354"/>
      <c r="L249" s="354"/>
      <c r="M249" s="354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</row>
    <row r="250">
      <c r="A250" s="358"/>
      <c r="B250" s="358"/>
      <c r="C250" s="380"/>
      <c r="D250" s="358"/>
      <c r="E250" s="358"/>
      <c r="F250" s="358"/>
      <c r="G250" s="381"/>
      <c r="H250" s="358"/>
      <c r="I250" s="393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</row>
    <row r="251">
      <c r="A251" s="354"/>
      <c r="B251" s="354"/>
      <c r="C251" s="375"/>
      <c r="D251" s="354"/>
      <c r="E251" s="354"/>
      <c r="F251" s="354"/>
      <c r="G251" s="376"/>
      <c r="H251" s="354"/>
      <c r="I251" s="395"/>
      <c r="J251" s="354"/>
      <c r="K251" s="354"/>
      <c r="L251" s="354"/>
      <c r="M251" s="354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</row>
    <row r="252">
      <c r="A252" s="358"/>
      <c r="B252" s="358"/>
      <c r="C252" s="380"/>
      <c r="D252" s="358"/>
      <c r="E252" s="358"/>
      <c r="F252" s="358"/>
      <c r="G252" s="381"/>
      <c r="H252" s="358"/>
      <c r="I252" s="393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  <c r="AA252" s="358"/>
      <c r="AB252" s="358"/>
      <c r="AC252" s="358"/>
      <c r="AD252" s="358"/>
      <c r="AE252" s="358"/>
      <c r="AF252" s="358"/>
      <c r="AG252" s="358"/>
      <c r="AH252" s="358"/>
    </row>
    <row r="253">
      <c r="A253" s="354"/>
      <c r="B253" s="354"/>
      <c r="C253" s="375"/>
      <c r="D253" s="354"/>
      <c r="E253" s="354"/>
      <c r="F253" s="354"/>
      <c r="G253" s="376"/>
      <c r="H253" s="354"/>
      <c r="I253" s="395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</row>
    <row r="254">
      <c r="A254" s="358"/>
      <c r="B254" s="358"/>
      <c r="C254" s="380"/>
      <c r="D254" s="358"/>
      <c r="E254" s="358"/>
      <c r="F254" s="358"/>
      <c r="G254" s="381"/>
      <c r="H254" s="358"/>
      <c r="I254" s="393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  <c r="AA254" s="358"/>
      <c r="AB254" s="358"/>
      <c r="AC254" s="358"/>
      <c r="AD254" s="358"/>
      <c r="AE254" s="358"/>
      <c r="AF254" s="358"/>
      <c r="AG254" s="358"/>
      <c r="AH254" s="358"/>
    </row>
    <row r="255">
      <c r="A255" s="354"/>
      <c r="B255" s="354"/>
      <c r="C255" s="375"/>
      <c r="D255" s="354"/>
      <c r="E255" s="354"/>
      <c r="F255" s="354"/>
      <c r="G255" s="376"/>
      <c r="H255" s="354"/>
      <c r="I255" s="395"/>
      <c r="J255" s="354"/>
      <c r="K255" s="354"/>
      <c r="L255" s="354"/>
      <c r="M255" s="354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</row>
    <row r="256">
      <c r="A256" s="358"/>
      <c r="B256" s="358"/>
      <c r="C256" s="380"/>
      <c r="D256" s="358"/>
      <c r="E256" s="358"/>
      <c r="F256" s="358"/>
      <c r="G256" s="381"/>
      <c r="H256" s="358"/>
      <c r="I256" s="393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  <c r="AA256" s="358"/>
      <c r="AB256" s="358"/>
      <c r="AC256" s="358"/>
      <c r="AD256" s="358"/>
      <c r="AE256" s="358"/>
      <c r="AF256" s="358"/>
      <c r="AG256" s="358"/>
      <c r="AH256" s="358"/>
    </row>
    <row r="257">
      <c r="A257" s="354"/>
      <c r="B257" s="354"/>
      <c r="C257" s="375"/>
      <c r="D257" s="354"/>
      <c r="E257" s="354"/>
      <c r="F257" s="354"/>
      <c r="G257" s="376"/>
      <c r="H257" s="354"/>
      <c r="I257" s="395"/>
      <c r="J257" s="354"/>
      <c r="K257" s="354"/>
      <c r="L257" s="354"/>
      <c r="M257" s="354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</row>
    <row r="258">
      <c r="A258" s="358"/>
      <c r="B258" s="358"/>
      <c r="C258" s="380"/>
      <c r="D258" s="358"/>
      <c r="E258" s="358"/>
      <c r="F258" s="358"/>
      <c r="G258" s="381"/>
      <c r="H258" s="358"/>
      <c r="I258" s="393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  <c r="AA258" s="358"/>
      <c r="AB258" s="358"/>
      <c r="AC258" s="358"/>
      <c r="AD258" s="358"/>
      <c r="AE258" s="358"/>
      <c r="AF258" s="358"/>
      <c r="AG258" s="358"/>
      <c r="AH258" s="358"/>
    </row>
    <row r="259">
      <c r="A259" s="354"/>
      <c r="B259" s="354"/>
      <c r="C259" s="375"/>
      <c r="D259" s="354"/>
      <c r="E259" s="354"/>
      <c r="F259" s="354"/>
      <c r="G259" s="376"/>
      <c r="H259" s="354"/>
      <c r="I259" s="395"/>
      <c r="J259" s="354"/>
      <c r="K259" s="354"/>
      <c r="L259" s="354"/>
      <c r="M259" s="354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</row>
    <row r="260">
      <c r="A260" s="358"/>
      <c r="B260" s="358"/>
      <c r="C260" s="380"/>
      <c r="D260" s="358"/>
      <c r="E260" s="358"/>
      <c r="F260" s="358"/>
      <c r="G260" s="381"/>
      <c r="H260" s="358"/>
      <c r="I260" s="393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  <c r="AA260" s="358"/>
      <c r="AB260" s="358"/>
      <c r="AC260" s="358"/>
      <c r="AD260" s="358"/>
      <c r="AE260" s="358"/>
      <c r="AF260" s="358"/>
      <c r="AG260" s="358"/>
      <c r="AH260" s="358"/>
    </row>
    <row r="261">
      <c r="A261" s="354"/>
      <c r="B261" s="354"/>
      <c r="C261" s="375"/>
      <c r="D261" s="354"/>
      <c r="E261" s="354"/>
      <c r="F261" s="354"/>
      <c r="G261" s="376"/>
      <c r="H261" s="354"/>
      <c r="I261" s="395"/>
      <c r="J261" s="354"/>
      <c r="K261" s="354"/>
      <c r="L261" s="354"/>
      <c r="M261" s="354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</row>
    <row r="262">
      <c r="A262" s="358"/>
      <c r="B262" s="358"/>
      <c r="C262" s="380"/>
      <c r="D262" s="358"/>
      <c r="E262" s="358"/>
      <c r="F262" s="358"/>
      <c r="G262" s="381"/>
      <c r="H262" s="358"/>
      <c r="I262" s="393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  <c r="AA262" s="358"/>
      <c r="AB262" s="358"/>
      <c r="AC262" s="358"/>
      <c r="AD262" s="358"/>
      <c r="AE262" s="358"/>
      <c r="AF262" s="358"/>
      <c r="AG262" s="358"/>
      <c r="AH262" s="358"/>
    </row>
    <row r="263">
      <c r="A263" s="354"/>
      <c r="B263" s="354"/>
      <c r="C263" s="375"/>
      <c r="D263" s="354"/>
      <c r="E263" s="354"/>
      <c r="F263" s="354"/>
      <c r="G263" s="376"/>
      <c r="H263" s="354"/>
      <c r="I263" s="395"/>
      <c r="J263" s="354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</row>
    <row r="264">
      <c r="A264" s="358"/>
      <c r="B264" s="358"/>
      <c r="C264" s="380"/>
      <c r="D264" s="358"/>
      <c r="E264" s="358"/>
      <c r="F264" s="358"/>
      <c r="G264" s="381"/>
      <c r="H264" s="358"/>
      <c r="I264" s="393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  <c r="AA264" s="358"/>
      <c r="AB264" s="358"/>
      <c r="AC264" s="358"/>
      <c r="AD264" s="358"/>
      <c r="AE264" s="358"/>
      <c r="AF264" s="358"/>
      <c r="AG264" s="358"/>
      <c r="AH264" s="358"/>
    </row>
    <row r="265">
      <c r="A265" s="354"/>
      <c r="B265" s="354"/>
      <c r="C265" s="375"/>
      <c r="D265" s="354"/>
      <c r="E265" s="354"/>
      <c r="F265" s="354"/>
      <c r="G265" s="376"/>
      <c r="H265" s="354"/>
      <c r="I265" s="395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</row>
    <row r="266">
      <c r="A266" s="358"/>
      <c r="B266" s="358"/>
      <c r="C266" s="380"/>
      <c r="D266" s="358"/>
      <c r="E266" s="358"/>
      <c r="F266" s="358"/>
      <c r="G266" s="381"/>
      <c r="H266" s="358"/>
      <c r="I266" s="393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  <c r="AA266" s="358"/>
      <c r="AB266" s="358"/>
      <c r="AC266" s="358"/>
      <c r="AD266" s="358"/>
      <c r="AE266" s="358"/>
      <c r="AF266" s="358"/>
      <c r="AG266" s="358"/>
      <c r="AH266" s="358"/>
    </row>
    <row r="267">
      <c r="A267" s="354"/>
      <c r="B267" s="354"/>
      <c r="C267" s="375"/>
      <c r="D267" s="354"/>
      <c r="E267" s="354"/>
      <c r="F267" s="354"/>
      <c r="G267" s="376"/>
      <c r="H267" s="354"/>
      <c r="I267" s="395"/>
      <c r="J267" s="354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</row>
    <row r="268">
      <c r="A268" s="358"/>
      <c r="B268" s="358"/>
      <c r="C268" s="380"/>
      <c r="D268" s="358"/>
      <c r="E268" s="358"/>
      <c r="F268" s="358"/>
      <c r="G268" s="381"/>
      <c r="H268" s="358"/>
      <c r="I268" s="393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  <c r="AA268" s="358"/>
      <c r="AB268" s="358"/>
      <c r="AC268" s="358"/>
      <c r="AD268" s="358"/>
      <c r="AE268" s="358"/>
      <c r="AF268" s="358"/>
      <c r="AG268" s="358"/>
      <c r="AH268" s="358"/>
    </row>
    <row r="269">
      <c r="A269" s="354"/>
      <c r="B269" s="354"/>
      <c r="C269" s="375"/>
      <c r="D269" s="354"/>
      <c r="E269" s="354"/>
      <c r="F269" s="354"/>
      <c r="G269" s="376"/>
      <c r="H269" s="354"/>
      <c r="I269" s="395"/>
      <c r="J269" s="354"/>
      <c r="K269" s="354"/>
      <c r="L269" s="354"/>
      <c r="M269" s="354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</row>
    <row r="270">
      <c r="A270" s="358"/>
      <c r="B270" s="358"/>
      <c r="C270" s="380"/>
      <c r="D270" s="358"/>
      <c r="E270" s="358"/>
      <c r="F270" s="358"/>
      <c r="G270" s="381"/>
      <c r="H270" s="358"/>
      <c r="I270" s="393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  <c r="AA270" s="358"/>
      <c r="AB270" s="358"/>
      <c r="AC270" s="358"/>
      <c r="AD270" s="358"/>
      <c r="AE270" s="358"/>
      <c r="AF270" s="358"/>
      <c r="AG270" s="358"/>
      <c r="AH270" s="358"/>
    </row>
    <row r="271">
      <c r="A271" s="354"/>
      <c r="B271" s="354"/>
      <c r="C271" s="375"/>
      <c r="D271" s="354"/>
      <c r="E271" s="354"/>
      <c r="F271" s="354"/>
      <c r="G271" s="376"/>
      <c r="H271" s="354"/>
      <c r="I271" s="395"/>
      <c r="J271" s="354"/>
      <c r="K271" s="354"/>
      <c r="L271" s="354"/>
      <c r="M271" s="354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</row>
    <row r="272">
      <c r="A272" s="358"/>
      <c r="B272" s="358"/>
      <c r="C272" s="380"/>
      <c r="D272" s="358"/>
      <c r="E272" s="358"/>
      <c r="F272" s="358"/>
      <c r="G272" s="381"/>
      <c r="H272" s="358"/>
      <c r="I272" s="393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  <c r="AA272" s="358"/>
      <c r="AB272" s="358"/>
      <c r="AC272" s="358"/>
      <c r="AD272" s="358"/>
      <c r="AE272" s="358"/>
      <c r="AF272" s="358"/>
      <c r="AG272" s="358"/>
      <c r="AH272" s="358"/>
    </row>
    <row r="273">
      <c r="A273" s="354"/>
      <c r="B273" s="354"/>
      <c r="C273" s="375"/>
      <c r="D273" s="354"/>
      <c r="E273" s="354"/>
      <c r="F273" s="354"/>
      <c r="G273" s="376"/>
      <c r="H273" s="354"/>
      <c r="I273" s="395"/>
      <c r="J273" s="354"/>
      <c r="K273" s="354"/>
      <c r="L273" s="354"/>
      <c r="M273" s="354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</row>
    <row r="274">
      <c r="A274" s="358"/>
      <c r="B274" s="358"/>
      <c r="C274" s="380"/>
      <c r="D274" s="358"/>
      <c r="E274" s="358"/>
      <c r="F274" s="358"/>
      <c r="G274" s="381"/>
      <c r="H274" s="358"/>
      <c r="I274" s="393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  <c r="AA274" s="358"/>
      <c r="AB274" s="358"/>
      <c r="AC274" s="358"/>
      <c r="AD274" s="358"/>
      <c r="AE274" s="358"/>
      <c r="AF274" s="358"/>
      <c r="AG274" s="358"/>
      <c r="AH274" s="358"/>
    </row>
    <row r="275">
      <c r="A275" s="354"/>
      <c r="B275" s="354"/>
      <c r="C275" s="375"/>
      <c r="D275" s="354"/>
      <c r="E275" s="354"/>
      <c r="F275" s="354"/>
      <c r="G275" s="376"/>
      <c r="H275" s="354"/>
      <c r="I275" s="395"/>
      <c r="J275" s="354"/>
      <c r="K275" s="354"/>
      <c r="L275" s="354"/>
      <c r="M275" s="354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</row>
    <row r="276">
      <c r="A276" s="358"/>
      <c r="B276" s="358"/>
      <c r="C276" s="380"/>
      <c r="D276" s="358"/>
      <c r="E276" s="358"/>
      <c r="F276" s="358"/>
      <c r="G276" s="381"/>
      <c r="H276" s="358"/>
      <c r="I276" s="393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  <c r="AA276" s="358"/>
      <c r="AB276" s="358"/>
      <c r="AC276" s="358"/>
      <c r="AD276" s="358"/>
      <c r="AE276" s="358"/>
      <c r="AF276" s="358"/>
      <c r="AG276" s="358"/>
      <c r="AH276" s="358"/>
    </row>
    <row r="277">
      <c r="A277" s="354"/>
      <c r="B277" s="354"/>
      <c r="C277" s="375"/>
      <c r="D277" s="354"/>
      <c r="E277" s="354"/>
      <c r="F277" s="354"/>
      <c r="G277" s="376"/>
      <c r="H277" s="354"/>
      <c r="I277" s="395"/>
      <c r="J277" s="354"/>
      <c r="K277" s="354"/>
      <c r="L277" s="354"/>
      <c r="M277" s="354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</row>
    <row r="278">
      <c r="A278" s="358"/>
      <c r="B278" s="358"/>
      <c r="C278" s="380"/>
      <c r="D278" s="358"/>
      <c r="E278" s="358"/>
      <c r="F278" s="358"/>
      <c r="G278" s="381"/>
      <c r="H278" s="358"/>
      <c r="I278" s="393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  <c r="AA278" s="358"/>
      <c r="AB278" s="358"/>
      <c r="AC278" s="358"/>
      <c r="AD278" s="358"/>
      <c r="AE278" s="358"/>
      <c r="AF278" s="358"/>
      <c r="AG278" s="358"/>
      <c r="AH278" s="358"/>
    </row>
    <row r="279">
      <c r="A279" s="354"/>
      <c r="B279" s="354"/>
      <c r="C279" s="375"/>
      <c r="D279" s="354"/>
      <c r="E279" s="354"/>
      <c r="F279" s="354"/>
      <c r="G279" s="376"/>
      <c r="H279" s="354"/>
      <c r="I279" s="395"/>
      <c r="J279" s="354"/>
      <c r="K279" s="354"/>
      <c r="L279" s="354"/>
      <c r="M279" s="354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</row>
    <row r="280">
      <c r="A280" s="358"/>
      <c r="B280" s="358"/>
      <c r="C280" s="380"/>
      <c r="D280" s="358"/>
      <c r="E280" s="358"/>
      <c r="F280" s="358"/>
      <c r="G280" s="381"/>
      <c r="H280" s="358"/>
      <c r="I280" s="393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  <c r="AA280" s="358"/>
      <c r="AB280" s="358"/>
      <c r="AC280" s="358"/>
      <c r="AD280" s="358"/>
      <c r="AE280" s="358"/>
      <c r="AF280" s="358"/>
      <c r="AG280" s="358"/>
      <c r="AH280" s="358"/>
    </row>
    <row r="281">
      <c r="A281" s="354"/>
      <c r="B281" s="354"/>
      <c r="C281" s="375"/>
      <c r="D281" s="354"/>
      <c r="E281" s="354"/>
      <c r="F281" s="354"/>
      <c r="G281" s="376"/>
      <c r="H281" s="354"/>
      <c r="I281" s="395"/>
      <c r="J281" s="354"/>
      <c r="K281" s="354"/>
      <c r="L281" s="354"/>
      <c r="M281" s="354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</row>
    <row r="282">
      <c r="A282" s="358"/>
      <c r="B282" s="358"/>
      <c r="C282" s="380"/>
      <c r="D282" s="358"/>
      <c r="E282" s="358"/>
      <c r="F282" s="358"/>
      <c r="G282" s="381"/>
      <c r="H282" s="358"/>
      <c r="I282" s="393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  <c r="AA282" s="358"/>
      <c r="AB282" s="358"/>
      <c r="AC282" s="358"/>
      <c r="AD282" s="358"/>
      <c r="AE282" s="358"/>
      <c r="AF282" s="358"/>
      <c r="AG282" s="358"/>
      <c r="AH282" s="358"/>
    </row>
    <row r="283">
      <c r="A283" s="354"/>
      <c r="B283" s="354"/>
      <c r="C283" s="375"/>
      <c r="D283" s="354"/>
      <c r="E283" s="354"/>
      <c r="F283" s="354"/>
      <c r="G283" s="376"/>
      <c r="H283" s="354"/>
      <c r="I283" s="395"/>
      <c r="J283" s="354"/>
      <c r="K283" s="354"/>
      <c r="L283" s="354"/>
      <c r="M283" s="354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</row>
    <row r="284">
      <c r="A284" s="358"/>
      <c r="B284" s="358"/>
      <c r="C284" s="380"/>
      <c r="D284" s="358"/>
      <c r="E284" s="358"/>
      <c r="F284" s="358"/>
      <c r="G284" s="381"/>
      <c r="H284" s="358"/>
      <c r="I284" s="393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358"/>
      <c r="AE284" s="358"/>
      <c r="AF284" s="358"/>
      <c r="AG284" s="358"/>
      <c r="AH284" s="358"/>
    </row>
    <row r="285">
      <c r="A285" s="354"/>
      <c r="B285" s="354"/>
      <c r="C285" s="375"/>
      <c r="D285" s="354"/>
      <c r="E285" s="354"/>
      <c r="F285" s="354"/>
      <c r="G285" s="376"/>
      <c r="H285" s="354"/>
      <c r="I285" s="395"/>
      <c r="J285" s="354"/>
      <c r="K285" s="354"/>
      <c r="L285" s="354"/>
      <c r="M285" s="354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</row>
    <row r="286">
      <c r="A286" s="358"/>
      <c r="B286" s="358"/>
      <c r="C286" s="380"/>
      <c r="D286" s="358"/>
      <c r="E286" s="358"/>
      <c r="F286" s="358"/>
      <c r="G286" s="381"/>
      <c r="H286" s="358"/>
      <c r="I286" s="393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  <c r="AA286" s="358"/>
      <c r="AB286" s="358"/>
      <c r="AC286" s="358"/>
      <c r="AD286" s="358"/>
      <c r="AE286" s="358"/>
      <c r="AF286" s="358"/>
      <c r="AG286" s="358"/>
      <c r="AH286" s="358"/>
    </row>
    <row r="287">
      <c r="A287" s="354"/>
      <c r="B287" s="354"/>
      <c r="C287" s="375"/>
      <c r="D287" s="354"/>
      <c r="E287" s="354"/>
      <c r="F287" s="354"/>
      <c r="G287" s="376"/>
      <c r="H287" s="354"/>
      <c r="I287" s="395"/>
      <c r="J287" s="354"/>
      <c r="K287" s="354"/>
      <c r="L287" s="354"/>
      <c r="M287" s="354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</row>
    <row r="288">
      <c r="A288" s="358"/>
      <c r="B288" s="358"/>
      <c r="C288" s="380"/>
      <c r="D288" s="358"/>
      <c r="E288" s="358"/>
      <c r="F288" s="358"/>
      <c r="G288" s="381"/>
      <c r="H288" s="358"/>
      <c r="I288" s="393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  <c r="AA288" s="358"/>
      <c r="AB288" s="358"/>
      <c r="AC288" s="358"/>
      <c r="AD288" s="358"/>
      <c r="AE288" s="358"/>
      <c r="AF288" s="358"/>
      <c r="AG288" s="358"/>
      <c r="AH288" s="358"/>
    </row>
    <row r="289">
      <c r="A289" s="354"/>
      <c r="B289" s="354"/>
      <c r="C289" s="375"/>
      <c r="D289" s="354"/>
      <c r="E289" s="354"/>
      <c r="F289" s="354"/>
      <c r="G289" s="376"/>
      <c r="H289" s="354"/>
      <c r="I289" s="395"/>
      <c r="J289" s="354"/>
      <c r="K289" s="354"/>
      <c r="L289" s="354"/>
      <c r="M289" s="354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</row>
    <row r="290">
      <c r="A290" s="358"/>
      <c r="B290" s="358"/>
      <c r="C290" s="380"/>
      <c r="D290" s="358"/>
      <c r="E290" s="358"/>
      <c r="F290" s="358"/>
      <c r="G290" s="381"/>
      <c r="H290" s="358"/>
      <c r="I290" s="393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</row>
    <row r="291">
      <c r="A291" s="354"/>
      <c r="B291" s="354"/>
      <c r="C291" s="375"/>
      <c r="D291" s="354"/>
      <c r="E291" s="354"/>
      <c r="F291" s="354"/>
      <c r="G291" s="376"/>
      <c r="H291" s="354"/>
      <c r="I291" s="395"/>
      <c r="J291" s="354"/>
      <c r="K291" s="354"/>
      <c r="L291" s="354"/>
      <c r="M291" s="354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</row>
    <row r="292">
      <c r="A292" s="358"/>
      <c r="B292" s="358"/>
      <c r="C292" s="380"/>
      <c r="D292" s="358"/>
      <c r="E292" s="358"/>
      <c r="F292" s="358"/>
      <c r="G292" s="381"/>
      <c r="H292" s="358"/>
      <c r="I292" s="393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</row>
    <row r="293">
      <c r="A293" s="354"/>
      <c r="B293" s="354"/>
      <c r="C293" s="375"/>
      <c r="D293" s="354"/>
      <c r="E293" s="354"/>
      <c r="F293" s="354"/>
      <c r="G293" s="376"/>
      <c r="H293" s="354"/>
      <c r="I293" s="395"/>
      <c r="J293" s="354"/>
      <c r="K293" s="354"/>
      <c r="L293" s="354"/>
      <c r="M293" s="354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</row>
    <row r="294">
      <c r="A294" s="358"/>
      <c r="B294" s="358"/>
      <c r="C294" s="380"/>
      <c r="D294" s="358"/>
      <c r="E294" s="358"/>
      <c r="F294" s="358"/>
      <c r="G294" s="381"/>
      <c r="H294" s="358"/>
      <c r="I294" s="393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</row>
    <row r="295">
      <c r="A295" s="354"/>
      <c r="B295" s="354"/>
      <c r="C295" s="375"/>
      <c r="D295" s="354"/>
      <c r="E295" s="354"/>
      <c r="F295" s="354"/>
      <c r="G295" s="376"/>
      <c r="H295" s="354"/>
      <c r="I295" s="395"/>
      <c r="J295" s="354"/>
      <c r="K295" s="354"/>
      <c r="L295" s="354"/>
      <c r="M295" s="354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</row>
    <row r="296">
      <c r="A296" s="358"/>
      <c r="B296" s="358"/>
      <c r="C296" s="380"/>
      <c r="D296" s="358"/>
      <c r="E296" s="358"/>
      <c r="F296" s="358"/>
      <c r="G296" s="381"/>
      <c r="H296" s="358"/>
      <c r="I296" s="393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</row>
    <row r="297">
      <c r="A297" s="354"/>
      <c r="B297" s="354"/>
      <c r="C297" s="375"/>
      <c r="D297" s="354"/>
      <c r="E297" s="354"/>
      <c r="F297" s="354"/>
      <c r="G297" s="376"/>
      <c r="H297" s="354"/>
      <c r="I297" s="395"/>
      <c r="J297" s="354"/>
      <c r="K297" s="354"/>
      <c r="L297" s="354"/>
      <c r="M297" s="354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</row>
    <row r="298">
      <c r="A298" s="358"/>
      <c r="B298" s="358"/>
      <c r="C298" s="380"/>
      <c r="D298" s="358"/>
      <c r="E298" s="358"/>
      <c r="F298" s="358"/>
      <c r="G298" s="381"/>
      <c r="H298" s="358"/>
      <c r="I298" s="393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</row>
    <row r="299">
      <c r="A299" s="354"/>
      <c r="B299" s="354"/>
      <c r="C299" s="375"/>
      <c r="D299" s="354"/>
      <c r="E299" s="354"/>
      <c r="F299" s="354"/>
      <c r="G299" s="376"/>
      <c r="H299" s="354"/>
      <c r="I299" s="395"/>
      <c r="J299" s="354"/>
      <c r="K299" s="354"/>
      <c r="L299" s="354"/>
      <c r="M299" s="354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</row>
    <row r="300">
      <c r="A300" s="358"/>
      <c r="B300" s="358"/>
      <c r="C300" s="380"/>
      <c r="D300" s="358"/>
      <c r="E300" s="358"/>
      <c r="F300" s="358"/>
      <c r="G300" s="381"/>
      <c r="H300" s="358"/>
      <c r="I300" s="393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</row>
    <row r="301">
      <c r="A301" s="354"/>
      <c r="B301" s="354"/>
      <c r="C301" s="375"/>
      <c r="D301" s="354"/>
      <c r="E301" s="354"/>
      <c r="F301" s="354"/>
      <c r="G301" s="376"/>
      <c r="H301" s="354"/>
      <c r="I301" s="395"/>
      <c r="J301" s="354"/>
      <c r="K301" s="354"/>
      <c r="L301" s="354"/>
      <c r="M301" s="354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</row>
    <row r="302">
      <c r="A302" s="358"/>
      <c r="B302" s="358"/>
      <c r="C302" s="380"/>
      <c r="D302" s="358"/>
      <c r="E302" s="358"/>
      <c r="F302" s="358"/>
      <c r="G302" s="381"/>
      <c r="H302" s="358"/>
      <c r="I302" s="393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</row>
    <row r="303">
      <c r="A303" s="354"/>
      <c r="B303" s="354"/>
      <c r="C303" s="375"/>
      <c r="D303" s="354"/>
      <c r="E303" s="354"/>
      <c r="F303" s="354"/>
      <c r="G303" s="376"/>
      <c r="H303" s="354"/>
      <c r="I303" s="395"/>
      <c r="J303" s="354"/>
      <c r="K303" s="354"/>
      <c r="L303" s="354"/>
      <c r="M303" s="354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</row>
    <row r="304">
      <c r="A304" s="358"/>
      <c r="B304" s="358"/>
      <c r="C304" s="380"/>
      <c r="D304" s="358"/>
      <c r="E304" s="358"/>
      <c r="F304" s="358"/>
      <c r="G304" s="381"/>
      <c r="H304" s="358"/>
      <c r="I304" s="393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</row>
    <row r="305">
      <c r="A305" s="354"/>
      <c r="B305" s="354"/>
      <c r="C305" s="375"/>
      <c r="D305" s="354"/>
      <c r="E305" s="354"/>
      <c r="F305" s="354"/>
      <c r="G305" s="376"/>
      <c r="H305" s="354"/>
      <c r="I305" s="395"/>
      <c r="J305" s="354"/>
      <c r="K305" s="354"/>
      <c r="L305" s="354"/>
      <c r="M305" s="354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</row>
    <row r="306">
      <c r="A306" s="358"/>
      <c r="B306" s="358"/>
      <c r="C306" s="380"/>
      <c r="D306" s="358"/>
      <c r="E306" s="358"/>
      <c r="F306" s="358"/>
      <c r="G306" s="381"/>
      <c r="H306" s="358"/>
      <c r="I306" s="393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</row>
    <row r="307">
      <c r="A307" s="354"/>
      <c r="B307" s="354"/>
      <c r="C307" s="375"/>
      <c r="D307" s="354"/>
      <c r="E307" s="354"/>
      <c r="F307" s="354"/>
      <c r="G307" s="376"/>
      <c r="H307" s="354"/>
      <c r="I307" s="395"/>
      <c r="J307" s="354"/>
      <c r="K307" s="354"/>
      <c r="L307" s="354"/>
      <c r="M307" s="354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</row>
    <row r="308">
      <c r="A308" s="358"/>
      <c r="B308" s="358"/>
      <c r="C308" s="380"/>
      <c r="D308" s="358"/>
      <c r="E308" s="358"/>
      <c r="F308" s="358"/>
      <c r="G308" s="381"/>
      <c r="H308" s="358"/>
      <c r="I308" s="393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</row>
    <row r="309">
      <c r="A309" s="354"/>
      <c r="B309" s="354"/>
      <c r="C309" s="375"/>
      <c r="D309" s="354"/>
      <c r="E309" s="354"/>
      <c r="F309" s="354"/>
      <c r="G309" s="376"/>
      <c r="H309" s="354"/>
      <c r="I309" s="395"/>
      <c r="J309" s="354"/>
      <c r="K309" s="354"/>
      <c r="L309" s="354"/>
      <c r="M309" s="354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</row>
    <row r="310">
      <c r="A310" s="358"/>
      <c r="B310" s="358"/>
      <c r="C310" s="380"/>
      <c r="D310" s="358"/>
      <c r="E310" s="358"/>
      <c r="F310" s="358"/>
      <c r="G310" s="381"/>
      <c r="H310" s="358"/>
      <c r="I310" s="393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</row>
    <row r="311">
      <c r="A311" s="354"/>
      <c r="B311" s="354"/>
      <c r="C311" s="375"/>
      <c r="D311" s="354"/>
      <c r="E311" s="354"/>
      <c r="F311" s="354"/>
      <c r="G311" s="376"/>
      <c r="H311" s="354"/>
      <c r="I311" s="395"/>
      <c r="J311" s="354"/>
      <c r="K311" s="354"/>
      <c r="L311" s="354"/>
      <c r="M311" s="354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</row>
    <row r="312">
      <c r="A312" s="358"/>
      <c r="B312" s="358"/>
      <c r="C312" s="380"/>
      <c r="D312" s="358"/>
      <c r="E312" s="358"/>
      <c r="F312" s="358"/>
      <c r="G312" s="381"/>
      <c r="H312" s="358"/>
      <c r="I312" s="393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</row>
    <row r="313">
      <c r="A313" s="354"/>
      <c r="B313" s="354"/>
      <c r="C313" s="375"/>
      <c r="D313" s="354"/>
      <c r="E313" s="354"/>
      <c r="F313" s="354"/>
      <c r="G313" s="376"/>
      <c r="H313" s="354"/>
      <c r="I313" s="395"/>
      <c r="J313" s="354"/>
      <c r="K313" s="354"/>
      <c r="L313" s="354"/>
      <c r="M313" s="354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</row>
    <row r="314">
      <c r="A314" s="358"/>
      <c r="B314" s="358"/>
      <c r="C314" s="380"/>
      <c r="D314" s="358"/>
      <c r="E314" s="358"/>
      <c r="F314" s="358"/>
      <c r="G314" s="381"/>
      <c r="H314" s="358"/>
      <c r="I314" s="393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</row>
    <row r="315">
      <c r="A315" s="354"/>
      <c r="B315" s="354"/>
      <c r="C315" s="375"/>
      <c r="D315" s="354"/>
      <c r="E315" s="354"/>
      <c r="F315" s="354"/>
      <c r="G315" s="376"/>
      <c r="H315" s="354"/>
      <c r="I315" s="395"/>
      <c r="J315" s="354"/>
      <c r="K315" s="354"/>
      <c r="L315" s="354"/>
      <c r="M315" s="354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  <c r="Y315" s="354"/>
      <c r="Z315" s="354"/>
      <c r="AA315" s="354"/>
      <c r="AB315" s="354"/>
      <c r="AC315" s="354"/>
      <c r="AD315" s="354"/>
      <c r="AE315" s="354"/>
      <c r="AF315" s="354"/>
      <c r="AG315" s="354"/>
      <c r="AH315" s="354"/>
    </row>
    <row r="316">
      <c r="A316" s="358"/>
      <c r="B316" s="358"/>
      <c r="C316" s="380"/>
      <c r="D316" s="358"/>
      <c r="E316" s="358"/>
      <c r="F316" s="358"/>
      <c r="G316" s="381"/>
      <c r="H316" s="358"/>
      <c r="I316" s="393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</row>
    <row r="317">
      <c r="A317" s="354"/>
      <c r="B317" s="354"/>
      <c r="C317" s="375"/>
      <c r="D317" s="354"/>
      <c r="E317" s="354"/>
      <c r="F317" s="354"/>
      <c r="G317" s="376"/>
      <c r="H317" s="354"/>
      <c r="I317" s="395"/>
      <c r="J317" s="354"/>
      <c r="K317" s="354"/>
      <c r="L317" s="354"/>
      <c r="M317" s="354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  <c r="Y317" s="354"/>
      <c r="Z317" s="354"/>
      <c r="AA317" s="354"/>
      <c r="AB317" s="354"/>
      <c r="AC317" s="354"/>
      <c r="AD317" s="354"/>
      <c r="AE317" s="354"/>
      <c r="AF317" s="354"/>
      <c r="AG317" s="354"/>
      <c r="AH317" s="354"/>
    </row>
    <row r="318">
      <c r="A318" s="358"/>
      <c r="B318" s="358"/>
      <c r="C318" s="380"/>
      <c r="D318" s="358"/>
      <c r="E318" s="358"/>
      <c r="F318" s="358"/>
      <c r="G318" s="381"/>
      <c r="H318" s="358"/>
      <c r="I318" s="393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</row>
    <row r="319">
      <c r="A319" s="354"/>
      <c r="B319" s="354"/>
      <c r="C319" s="375"/>
      <c r="D319" s="354"/>
      <c r="E319" s="354"/>
      <c r="F319" s="354"/>
      <c r="G319" s="376"/>
      <c r="H319" s="354"/>
      <c r="I319" s="395"/>
      <c r="J319" s="354"/>
      <c r="K319" s="354"/>
      <c r="L319" s="354"/>
      <c r="M319" s="354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  <c r="Y319" s="354"/>
      <c r="Z319" s="354"/>
      <c r="AA319" s="354"/>
      <c r="AB319" s="354"/>
      <c r="AC319" s="354"/>
      <c r="AD319" s="354"/>
      <c r="AE319" s="354"/>
      <c r="AF319" s="354"/>
      <c r="AG319" s="354"/>
      <c r="AH319" s="354"/>
    </row>
    <row r="320">
      <c r="A320" s="358"/>
      <c r="B320" s="358"/>
      <c r="C320" s="380"/>
      <c r="D320" s="358"/>
      <c r="E320" s="358"/>
      <c r="F320" s="358"/>
      <c r="G320" s="381"/>
      <c r="H320" s="358"/>
      <c r="I320" s="393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</row>
    <row r="321">
      <c r="A321" s="354"/>
      <c r="B321" s="354"/>
      <c r="C321" s="375"/>
      <c r="D321" s="354"/>
      <c r="E321" s="354"/>
      <c r="F321" s="354"/>
      <c r="G321" s="376"/>
      <c r="H321" s="354"/>
      <c r="I321" s="395"/>
      <c r="J321" s="354"/>
      <c r="K321" s="354"/>
      <c r="L321" s="354"/>
      <c r="M321" s="354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  <c r="Y321" s="354"/>
      <c r="Z321" s="354"/>
      <c r="AA321" s="354"/>
      <c r="AB321" s="354"/>
      <c r="AC321" s="354"/>
      <c r="AD321" s="354"/>
      <c r="AE321" s="354"/>
      <c r="AF321" s="354"/>
      <c r="AG321" s="354"/>
      <c r="AH321" s="354"/>
    </row>
    <row r="322">
      <c r="A322" s="358"/>
      <c r="B322" s="358"/>
      <c r="C322" s="380"/>
      <c r="D322" s="358"/>
      <c r="E322" s="358"/>
      <c r="F322" s="358"/>
      <c r="G322" s="381"/>
      <c r="H322" s="358"/>
      <c r="I322" s="393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</row>
    <row r="323">
      <c r="A323" s="354"/>
      <c r="B323" s="354"/>
      <c r="C323" s="375"/>
      <c r="D323" s="354"/>
      <c r="E323" s="354"/>
      <c r="F323" s="354"/>
      <c r="G323" s="376"/>
      <c r="H323" s="354"/>
      <c r="I323" s="395"/>
      <c r="J323" s="354"/>
      <c r="K323" s="354"/>
      <c r="L323" s="354"/>
      <c r="M323" s="354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  <c r="Y323" s="354"/>
      <c r="Z323" s="354"/>
      <c r="AA323" s="354"/>
      <c r="AB323" s="354"/>
      <c r="AC323" s="354"/>
      <c r="AD323" s="354"/>
      <c r="AE323" s="354"/>
      <c r="AF323" s="354"/>
      <c r="AG323" s="354"/>
      <c r="AH323" s="354"/>
    </row>
    <row r="324">
      <c r="A324" s="358"/>
      <c r="B324" s="358"/>
      <c r="C324" s="380"/>
      <c r="D324" s="358"/>
      <c r="E324" s="358"/>
      <c r="F324" s="358"/>
      <c r="G324" s="381"/>
      <c r="H324" s="358"/>
      <c r="I324" s="393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</row>
    <row r="325">
      <c r="A325" s="354"/>
      <c r="B325" s="354"/>
      <c r="C325" s="375"/>
      <c r="D325" s="354"/>
      <c r="E325" s="354"/>
      <c r="F325" s="354"/>
      <c r="G325" s="376"/>
      <c r="H325" s="354"/>
      <c r="I325" s="395"/>
      <c r="J325" s="354"/>
      <c r="K325" s="354"/>
      <c r="L325" s="354"/>
      <c r="M325" s="354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  <c r="Y325" s="354"/>
      <c r="Z325" s="354"/>
      <c r="AA325" s="354"/>
      <c r="AB325" s="354"/>
      <c r="AC325" s="354"/>
      <c r="AD325" s="354"/>
      <c r="AE325" s="354"/>
      <c r="AF325" s="354"/>
      <c r="AG325" s="354"/>
      <c r="AH325" s="354"/>
    </row>
    <row r="326">
      <c r="A326" s="358"/>
      <c r="B326" s="358"/>
      <c r="C326" s="380"/>
      <c r="D326" s="358"/>
      <c r="E326" s="358"/>
      <c r="F326" s="358"/>
      <c r="G326" s="381"/>
      <c r="H326" s="358"/>
      <c r="I326" s="393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</row>
    <row r="327">
      <c r="A327" s="354"/>
      <c r="B327" s="354"/>
      <c r="C327" s="375"/>
      <c r="D327" s="354"/>
      <c r="E327" s="354"/>
      <c r="F327" s="354"/>
      <c r="G327" s="376"/>
      <c r="H327" s="354"/>
      <c r="I327" s="395"/>
      <c r="J327" s="354"/>
      <c r="K327" s="354"/>
      <c r="L327" s="354"/>
      <c r="M327" s="354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  <c r="Y327" s="354"/>
      <c r="Z327" s="354"/>
      <c r="AA327" s="354"/>
      <c r="AB327" s="354"/>
      <c r="AC327" s="354"/>
      <c r="AD327" s="354"/>
      <c r="AE327" s="354"/>
      <c r="AF327" s="354"/>
      <c r="AG327" s="354"/>
      <c r="AH327" s="354"/>
    </row>
    <row r="328">
      <c r="A328" s="358"/>
      <c r="B328" s="358"/>
      <c r="C328" s="380"/>
      <c r="D328" s="358"/>
      <c r="E328" s="358"/>
      <c r="F328" s="358"/>
      <c r="G328" s="381"/>
      <c r="H328" s="358"/>
      <c r="I328" s="393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</row>
    <row r="329">
      <c r="A329" s="354"/>
      <c r="B329" s="354"/>
      <c r="C329" s="375"/>
      <c r="D329" s="354"/>
      <c r="E329" s="354"/>
      <c r="F329" s="354"/>
      <c r="G329" s="376"/>
      <c r="H329" s="354"/>
      <c r="I329" s="395"/>
      <c r="J329" s="354"/>
      <c r="K329" s="354"/>
      <c r="L329" s="354"/>
      <c r="M329" s="354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  <c r="Y329" s="354"/>
      <c r="Z329" s="354"/>
      <c r="AA329" s="354"/>
      <c r="AB329" s="354"/>
      <c r="AC329" s="354"/>
      <c r="AD329" s="354"/>
      <c r="AE329" s="354"/>
      <c r="AF329" s="354"/>
      <c r="AG329" s="354"/>
      <c r="AH329" s="354"/>
    </row>
    <row r="330">
      <c r="A330" s="358"/>
      <c r="B330" s="358"/>
      <c r="C330" s="380"/>
      <c r="D330" s="358"/>
      <c r="E330" s="358"/>
      <c r="F330" s="358"/>
      <c r="G330" s="381"/>
      <c r="H330" s="358"/>
      <c r="I330" s="393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</row>
    <row r="331">
      <c r="A331" s="354"/>
      <c r="B331" s="354"/>
      <c r="C331" s="375"/>
      <c r="D331" s="354"/>
      <c r="E331" s="354"/>
      <c r="F331" s="354"/>
      <c r="G331" s="376"/>
      <c r="H331" s="354"/>
      <c r="I331" s="395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  <c r="Y331" s="354"/>
      <c r="Z331" s="354"/>
      <c r="AA331" s="354"/>
      <c r="AB331" s="354"/>
      <c r="AC331" s="354"/>
      <c r="AD331" s="354"/>
      <c r="AE331" s="354"/>
      <c r="AF331" s="354"/>
      <c r="AG331" s="354"/>
      <c r="AH331" s="354"/>
    </row>
    <row r="332">
      <c r="A332" s="358"/>
      <c r="B332" s="358"/>
      <c r="C332" s="380"/>
      <c r="D332" s="358"/>
      <c r="E332" s="358"/>
      <c r="F332" s="358"/>
      <c r="G332" s="381"/>
      <c r="H332" s="358"/>
      <c r="I332" s="393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</row>
    <row r="333">
      <c r="A333" s="354"/>
      <c r="B333" s="354"/>
      <c r="C333" s="375"/>
      <c r="D333" s="354"/>
      <c r="E333" s="354"/>
      <c r="F333" s="354"/>
      <c r="G333" s="376"/>
      <c r="H333" s="354"/>
      <c r="I333" s="395"/>
      <c r="J333" s="354"/>
      <c r="K333" s="354"/>
      <c r="L333" s="354"/>
      <c r="M333" s="354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  <c r="Y333" s="354"/>
      <c r="Z333" s="354"/>
      <c r="AA333" s="354"/>
      <c r="AB333" s="354"/>
      <c r="AC333" s="354"/>
      <c r="AD333" s="354"/>
      <c r="AE333" s="354"/>
      <c r="AF333" s="354"/>
      <c r="AG333" s="354"/>
      <c r="AH333" s="354"/>
    </row>
    <row r="334">
      <c r="A334" s="358"/>
      <c r="B334" s="358"/>
      <c r="C334" s="380"/>
      <c r="D334" s="358"/>
      <c r="E334" s="358"/>
      <c r="F334" s="358"/>
      <c r="G334" s="381"/>
      <c r="H334" s="358"/>
      <c r="I334" s="393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</row>
    <row r="335">
      <c r="A335" s="354"/>
      <c r="B335" s="354"/>
      <c r="C335" s="375"/>
      <c r="D335" s="354"/>
      <c r="E335" s="354"/>
      <c r="F335" s="354"/>
      <c r="G335" s="376"/>
      <c r="H335" s="354"/>
      <c r="I335" s="395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  <c r="Y335" s="354"/>
      <c r="Z335" s="354"/>
      <c r="AA335" s="354"/>
      <c r="AB335" s="354"/>
      <c r="AC335" s="354"/>
      <c r="AD335" s="354"/>
      <c r="AE335" s="354"/>
      <c r="AF335" s="354"/>
      <c r="AG335" s="354"/>
      <c r="AH335" s="354"/>
    </row>
    <row r="336">
      <c r="A336" s="358"/>
      <c r="B336" s="358"/>
      <c r="C336" s="380"/>
      <c r="D336" s="358"/>
      <c r="E336" s="358"/>
      <c r="F336" s="358"/>
      <c r="G336" s="381"/>
      <c r="H336" s="358"/>
      <c r="I336" s="393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</row>
    <row r="337">
      <c r="A337" s="354"/>
      <c r="B337" s="354"/>
      <c r="C337" s="375"/>
      <c r="D337" s="354"/>
      <c r="E337" s="354"/>
      <c r="F337" s="354"/>
      <c r="G337" s="376"/>
      <c r="H337" s="354"/>
      <c r="I337" s="395"/>
      <c r="J337" s="354"/>
      <c r="K337" s="354"/>
      <c r="L337" s="354"/>
      <c r="M337" s="354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  <c r="Y337" s="354"/>
      <c r="Z337" s="354"/>
      <c r="AA337" s="354"/>
      <c r="AB337" s="354"/>
      <c r="AC337" s="354"/>
      <c r="AD337" s="354"/>
      <c r="AE337" s="354"/>
      <c r="AF337" s="354"/>
      <c r="AG337" s="354"/>
      <c r="AH337" s="354"/>
    </row>
    <row r="338">
      <c r="A338" s="358"/>
      <c r="B338" s="358"/>
      <c r="C338" s="380"/>
      <c r="D338" s="358"/>
      <c r="E338" s="358"/>
      <c r="F338" s="358"/>
      <c r="G338" s="381"/>
      <c r="H338" s="358"/>
      <c r="I338" s="393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</row>
    <row r="339">
      <c r="A339" s="354"/>
      <c r="B339" s="354"/>
      <c r="C339" s="375"/>
      <c r="D339" s="354"/>
      <c r="E339" s="354"/>
      <c r="F339" s="354"/>
      <c r="G339" s="376"/>
      <c r="H339" s="354"/>
      <c r="I339" s="395"/>
      <c r="J339" s="354"/>
      <c r="K339" s="354"/>
      <c r="L339" s="354"/>
      <c r="M339" s="354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  <c r="Y339" s="354"/>
      <c r="Z339" s="354"/>
      <c r="AA339" s="354"/>
      <c r="AB339" s="354"/>
      <c r="AC339" s="354"/>
      <c r="AD339" s="354"/>
      <c r="AE339" s="354"/>
      <c r="AF339" s="354"/>
      <c r="AG339" s="354"/>
      <c r="AH339" s="354"/>
    </row>
    <row r="340">
      <c r="A340" s="358"/>
      <c r="B340" s="358"/>
      <c r="C340" s="380"/>
      <c r="D340" s="358"/>
      <c r="E340" s="358"/>
      <c r="F340" s="358"/>
      <c r="G340" s="381"/>
      <c r="H340" s="358"/>
      <c r="I340" s="393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</row>
    <row r="341">
      <c r="A341" s="354"/>
      <c r="B341" s="354"/>
      <c r="C341" s="375"/>
      <c r="D341" s="354"/>
      <c r="E341" s="354"/>
      <c r="F341" s="354"/>
      <c r="G341" s="376"/>
      <c r="H341" s="354"/>
      <c r="I341" s="395"/>
      <c r="J341" s="354"/>
      <c r="K341" s="354"/>
      <c r="L341" s="354"/>
      <c r="M341" s="354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  <c r="Y341" s="354"/>
      <c r="Z341" s="354"/>
      <c r="AA341" s="354"/>
      <c r="AB341" s="354"/>
      <c r="AC341" s="354"/>
      <c r="AD341" s="354"/>
      <c r="AE341" s="354"/>
      <c r="AF341" s="354"/>
      <c r="AG341" s="354"/>
      <c r="AH341" s="354"/>
    </row>
    <row r="342">
      <c r="A342" s="358"/>
      <c r="B342" s="358"/>
      <c r="C342" s="380"/>
      <c r="D342" s="358"/>
      <c r="E342" s="358"/>
      <c r="F342" s="358"/>
      <c r="G342" s="381"/>
      <c r="H342" s="358"/>
      <c r="I342" s="393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</row>
    <row r="343">
      <c r="A343" s="354"/>
      <c r="B343" s="354"/>
      <c r="C343" s="375"/>
      <c r="D343" s="354"/>
      <c r="E343" s="354"/>
      <c r="F343" s="354"/>
      <c r="G343" s="376"/>
      <c r="H343" s="354"/>
      <c r="I343" s="395"/>
      <c r="J343" s="354"/>
      <c r="K343" s="354"/>
      <c r="L343" s="354"/>
      <c r="M343" s="354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  <c r="Y343" s="354"/>
      <c r="Z343" s="354"/>
      <c r="AA343" s="354"/>
      <c r="AB343" s="354"/>
      <c r="AC343" s="354"/>
      <c r="AD343" s="354"/>
      <c r="AE343" s="354"/>
      <c r="AF343" s="354"/>
      <c r="AG343" s="354"/>
      <c r="AH343" s="354"/>
    </row>
    <row r="344">
      <c r="A344" s="358"/>
      <c r="B344" s="358"/>
      <c r="C344" s="380"/>
      <c r="D344" s="358"/>
      <c r="E344" s="358"/>
      <c r="F344" s="358"/>
      <c r="G344" s="381"/>
      <c r="H344" s="358"/>
      <c r="I344" s="393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</row>
    <row r="345">
      <c r="A345" s="354"/>
      <c r="B345" s="354"/>
      <c r="C345" s="375"/>
      <c r="D345" s="354"/>
      <c r="E345" s="354"/>
      <c r="F345" s="354"/>
      <c r="G345" s="376"/>
      <c r="H345" s="354"/>
      <c r="I345" s="395"/>
      <c r="J345" s="354"/>
      <c r="K345" s="354"/>
      <c r="L345" s="354"/>
      <c r="M345" s="354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  <c r="Y345" s="354"/>
      <c r="Z345" s="354"/>
      <c r="AA345" s="354"/>
      <c r="AB345" s="354"/>
      <c r="AC345" s="354"/>
      <c r="AD345" s="354"/>
      <c r="AE345" s="354"/>
      <c r="AF345" s="354"/>
      <c r="AG345" s="354"/>
      <c r="AH345" s="354"/>
    </row>
    <row r="346">
      <c r="A346" s="358"/>
      <c r="B346" s="358"/>
      <c r="C346" s="380"/>
      <c r="D346" s="358"/>
      <c r="E346" s="358"/>
      <c r="F346" s="358"/>
      <c r="G346" s="381"/>
      <c r="H346" s="358"/>
      <c r="I346" s="393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</row>
    <row r="347">
      <c r="A347" s="354"/>
      <c r="B347" s="354"/>
      <c r="C347" s="375"/>
      <c r="D347" s="354"/>
      <c r="E347" s="354"/>
      <c r="F347" s="354"/>
      <c r="G347" s="376"/>
      <c r="H347" s="354"/>
      <c r="I347" s="395"/>
      <c r="J347" s="354"/>
      <c r="K347" s="354"/>
      <c r="L347" s="354"/>
      <c r="M347" s="354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  <c r="Y347" s="354"/>
      <c r="Z347" s="354"/>
      <c r="AA347" s="354"/>
      <c r="AB347" s="354"/>
      <c r="AC347" s="354"/>
      <c r="AD347" s="354"/>
      <c r="AE347" s="354"/>
      <c r="AF347" s="354"/>
      <c r="AG347" s="354"/>
      <c r="AH347" s="354"/>
    </row>
    <row r="348">
      <c r="A348" s="358"/>
      <c r="B348" s="358"/>
      <c r="C348" s="380"/>
      <c r="D348" s="358"/>
      <c r="E348" s="358"/>
      <c r="F348" s="358"/>
      <c r="G348" s="381"/>
      <c r="H348" s="358"/>
      <c r="I348" s="393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</row>
    <row r="349">
      <c r="A349" s="354"/>
      <c r="B349" s="354"/>
      <c r="C349" s="375"/>
      <c r="D349" s="354"/>
      <c r="E349" s="354"/>
      <c r="F349" s="354"/>
      <c r="G349" s="376"/>
      <c r="H349" s="354"/>
      <c r="I349" s="395"/>
      <c r="J349" s="354"/>
      <c r="K349" s="354"/>
      <c r="L349" s="354"/>
      <c r="M349" s="354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  <c r="Y349" s="354"/>
      <c r="Z349" s="354"/>
      <c r="AA349" s="354"/>
      <c r="AB349" s="354"/>
      <c r="AC349" s="354"/>
      <c r="AD349" s="354"/>
      <c r="AE349" s="354"/>
      <c r="AF349" s="354"/>
      <c r="AG349" s="354"/>
      <c r="AH349" s="354"/>
    </row>
    <row r="350">
      <c r="A350" s="358"/>
      <c r="B350" s="358"/>
      <c r="C350" s="380"/>
      <c r="D350" s="358"/>
      <c r="E350" s="358"/>
      <c r="F350" s="358"/>
      <c r="G350" s="381"/>
      <c r="H350" s="358"/>
      <c r="I350" s="393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</row>
    <row r="351">
      <c r="A351" s="354"/>
      <c r="B351" s="354"/>
      <c r="C351" s="375"/>
      <c r="D351" s="354"/>
      <c r="E351" s="354"/>
      <c r="F351" s="354"/>
      <c r="G351" s="376"/>
      <c r="H351" s="354"/>
      <c r="I351" s="395"/>
      <c r="J351" s="354"/>
      <c r="K351" s="354"/>
      <c r="L351" s="354"/>
      <c r="M351" s="354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  <c r="Y351" s="354"/>
      <c r="Z351" s="354"/>
      <c r="AA351" s="354"/>
      <c r="AB351" s="354"/>
      <c r="AC351" s="354"/>
      <c r="AD351" s="354"/>
      <c r="AE351" s="354"/>
      <c r="AF351" s="354"/>
      <c r="AG351" s="354"/>
      <c r="AH351" s="354"/>
    </row>
    <row r="352">
      <c r="A352" s="358"/>
      <c r="B352" s="358"/>
      <c r="C352" s="380"/>
      <c r="D352" s="358"/>
      <c r="E352" s="358"/>
      <c r="F352" s="358"/>
      <c r="G352" s="381"/>
      <c r="H352" s="358"/>
      <c r="I352" s="393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</row>
    <row r="353">
      <c r="A353" s="354"/>
      <c r="B353" s="354"/>
      <c r="C353" s="375"/>
      <c r="D353" s="354"/>
      <c r="E353" s="354"/>
      <c r="F353" s="354"/>
      <c r="G353" s="376"/>
      <c r="H353" s="354"/>
      <c r="I353" s="395"/>
      <c r="J353" s="354"/>
      <c r="K353" s="354"/>
      <c r="L353" s="354"/>
      <c r="M353" s="354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  <c r="Y353" s="354"/>
      <c r="Z353" s="354"/>
      <c r="AA353" s="354"/>
      <c r="AB353" s="354"/>
      <c r="AC353" s="354"/>
      <c r="AD353" s="354"/>
      <c r="AE353" s="354"/>
      <c r="AF353" s="354"/>
      <c r="AG353" s="354"/>
      <c r="AH353" s="354"/>
    </row>
    <row r="354">
      <c r="A354" s="358"/>
      <c r="B354" s="358"/>
      <c r="C354" s="380"/>
      <c r="D354" s="358"/>
      <c r="E354" s="358"/>
      <c r="F354" s="358"/>
      <c r="G354" s="381"/>
      <c r="H354" s="358"/>
      <c r="I354" s="393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</row>
    <row r="355">
      <c r="A355" s="354"/>
      <c r="B355" s="354"/>
      <c r="C355" s="375"/>
      <c r="D355" s="354"/>
      <c r="E355" s="354"/>
      <c r="F355" s="354"/>
      <c r="G355" s="376"/>
      <c r="H355" s="354"/>
      <c r="I355" s="395"/>
      <c r="J355" s="354"/>
      <c r="K355" s="354"/>
      <c r="L355" s="354"/>
      <c r="M355" s="354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  <c r="Y355" s="354"/>
      <c r="Z355" s="354"/>
      <c r="AA355" s="354"/>
      <c r="AB355" s="354"/>
      <c r="AC355" s="354"/>
      <c r="AD355" s="354"/>
      <c r="AE355" s="354"/>
      <c r="AF355" s="354"/>
      <c r="AG355" s="354"/>
      <c r="AH355" s="354"/>
    </row>
    <row r="356">
      <c r="A356" s="358"/>
      <c r="B356" s="358"/>
      <c r="C356" s="380"/>
      <c r="D356" s="358"/>
      <c r="E356" s="358"/>
      <c r="F356" s="358"/>
      <c r="G356" s="381"/>
      <c r="H356" s="358"/>
      <c r="I356" s="393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</row>
    <row r="357">
      <c r="A357" s="354"/>
      <c r="B357" s="354"/>
      <c r="C357" s="375"/>
      <c r="D357" s="354"/>
      <c r="E357" s="354"/>
      <c r="F357" s="354"/>
      <c r="G357" s="376"/>
      <c r="H357" s="354"/>
      <c r="I357" s="395"/>
      <c r="J357" s="354"/>
      <c r="K357" s="354"/>
      <c r="L357" s="354"/>
      <c r="M357" s="354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  <c r="Y357" s="354"/>
      <c r="Z357" s="354"/>
      <c r="AA357" s="354"/>
      <c r="AB357" s="354"/>
      <c r="AC357" s="354"/>
      <c r="AD357" s="354"/>
      <c r="AE357" s="354"/>
      <c r="AF357" s="354"/>
      <c r="AG357" s="354"/>
      <c r="AH357" s="354"/>
    </row>
    <row r="358">
      <c r="A358" s="358"/>
      <c r="B358" s="358"/>
      <c r="C358" s="380"/>
      <c r="D358" s="358"/>
      <c r="E358" s="358"/>
      <c r="F358" s="358"/>
      <c r="G358" s="381"/>
      <c r="H358" s="358"/>
      <c r="I358" s="393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</row>
    <row r="359">
      <c r="A359" s="354"/>
      <c r="B359" s="354"/>
      <c r="C359" s="375"/>
      <c r="D359" s="354"/>
      <c r="E359" s="354"/>
      <c r="F359" s="354"/>
      <c r="G359" s="376"/>
      <c r="H359" s="354"/>
      <c r="I359" s="395"/>
      <c r="J359" s="354"/>
      <c r="K359" s="354"/>
      <c r="L359" s="354"/>
      <c r="M359" s="354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  <c r="Y359" s="354"/>
      <c r="Z359" s="354"/>
      <c r="AA359" s="354"/>
      <c r="AB359" s="354"/>
      <c r="AC359" s="354"/>
      <c r="AD359" s="354"/>
      <c r="AE359" s="354"/>
      <c r="AF359" s="354"/>
      <c r="AG359" s="354"/>
      <c r="AH359" s="354"/>
    </row>
    <row r="360">
      <c r="A360" s="358"/>
      <c r="B360" s="358"/>
      <c r="C360" s="380"/>
      <c r="D360" s="358"/>
      <c r="E360" s="358"/>
      <c r="F360" s="358"/>
      <c r="G360" s="381"/>
      <c r="H360" s="358"/>
      <c r="I360" s="393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</row>
    <row r="361">
      <c r="A361" s="354"/>
      <c r="B361" s="354"/>
      <c r="C361" s="375"/>
      <c r="D361" s="354"/>
      <c r="E361" s="354"/>
      <c r="F361" s="354"/>
      <c r="G361" s="376"/>
      <c r="H361" s="354"/>
      <c r="I361" s="395"/>
      <c r="J361" s="354"/>
      <c r="K361" s="354"/>
      <c r="L361" s="354"/>
      <c r="M361" s="354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  <c r="Y361" s="354"/>
      <c r="Z361" s="354"/>
      <c r="AA361" s="354"/>
      <c r="AB361" s="354"/>
      <c r="AC361" s="354"/>
      <c r="AD361" s="354"/>
      <c r="AE361" s="354"/>
      <c r="AF361" s="354"/>
      <c r="AG361" s="354"/>
      <c r="AH361" s="354"/>
    </row>
    <row r="362">
      <c r="A362" s="358"/>
      <c r="B362" s="358"/>
      <c r="C362" s="380"/>
      <c r="D362" s="358"/>
      <c r="E362" s="358"/>
      <c r="F362" s="358"/>
      <c r="G362" s="381"/>
      <c r="H362" s="358"/>
      <c r="I362" s="393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</row>
    <row r="363">
      <c r="A363" s="354"/>
      <c r="B363" s="354"/>
      <c r="C363" s="375"/>
      <c r="D363" s="354"/>
      <c r="E363" s="354"/>
      <c r="F363" s="354"/>
      <c r="G363" s="376"/>
      <c r="H363" s="354"/>
      <c r="I363" s="395"/>
      <c r="J363" s="354"/>
      <c r="K363" s="354"/>
      <c r="L363" s="354"/>
      <c r="M363" s="354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  <c r="Y363" s="354"/>
      <c r="Z363" s="354"/>
      <c r="AA363" s="354"/>
      <c r="AB363" s="354"/>
      <c r="AC363" s="354"/>
      <c r="AD363" s="354"/>
      <c r="AE363" s="354"/>
      <c r="AF363" s="354"/>
      <c r="AG363" s="354"/>
      <c r="AH363" s="354"/>
    </row>
    <row r="364">
      <c r="A364" s="358"/>
      <c r="B364" s="358"/>
      <c r="C364" s="380"/>
      <c r="D364" s="358"/>
      <c r="E364" s="358"/>
      <c r="F364" s="358"/>
      <c r="G364" s="381"/>
      <c r="H364" s="358"/>
      <c r="I364" s="393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</row>
    <row r="365">
      <c r="A365" s="354"/>
      <c r="B365" s="354"/>
      <c r="C365" s="375"/>
      <c r="D365" s="354"/>
      <c r="E365" s="354"/>
      <c r="F365" s="354"/>
      <c r="G365" s="376"/>
      <c r="H365" s="354"/>
      <c r="I365" s="395"/>
      <c r="J365" s="354"/>
      <c r="K365" s="354"/>
      <c r="L365" s="354"/>
      <c r="M365" s="354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  <c r="Y365" s="354"/>
      <c r="Z365" s="354"/>
      <c r="AA365" s="354"/>
      <c r="AB365" s="354"/>
      <c r="AC365" s="354"/>
      <c r="AD365" s="354"/>
      <c r="AE365" s="354"/>
      <c r="AF365" s="354"/>
      <c r="AG365" s="354"/>
      <c r="AH365" s="354"/>
    </row>
    <row r="366">
      <c r="A366" s="358"/>
      <c r="B366" s="358"/>
      <c r="C366" s="380"/>
      <c r="D366" s="358"/>
      <c r="E366" s="358"/>
      <c r="F366" s="358"/>
      <c r="G366" s="381"/>
      <c r="H366" s="358"/>
      <c r="I366" s="393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</row>
    <row r="367">
      <c r="A367" s="354"/>
      <c r="B367" s="354"/>
      <c r="C367" s="375"/>
      <c r="D367" s="354"/>
      <c r="E367" s="354"/>
      <c r="F367" s="354"/>
      <c r="G367" s="376"/>
      <c r="H367" s="354"/>
      <c r="I367" s="395"/>
      <c r="J367" s="354"/>
      <c r="K367" s="354"/>
      <c r="L367" s="354"/>
      <c r="M367" s="354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  <c r="Y367" s="354"/>
      <c r="Z367" s="354"/>
      <c r="AA367" s="354"/>
      <c r="AB367" s="354"/>
      <c r="AC367" s="354"/>
      <c r="AD367" s="354"/>
      <c r="AE367" s="354"/>
      <c r="AF367" s="354"/>
      <c r="AG367" s="354"/>
      <c r="AH367" s="354"/>
    </row>
    <row r="368">
      <c r="A368" s="358"/>
      <c r="B368" s="358"/>
      <c r="C368" s="380"/>
      <c r="D368" s="358"/>
      <c r="E368" s="358"/>
      <c r="F368" s="358"/>
      <c r="G368" s="381"/>
      <c r="H368" s="358"/>
      <c r="I368" s="393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</row>
    <row r="369">
      <c r="A369" s="354"/>
      <c r="B369" s="354"/>
      <c r="C369" s="375"/>
      <c r="D369" s="354"/>
      <c r="E369" s="354"/>
      <c r="F369" s="354"/>
      <c r="G369" s="376"/>
      <c r="H369" s="354"/>
      <c r="I369" s="395"/>
      <c r="J369" s="354"/>
      <c r="K369" s="354"/>
      <c r="L369" s="354"/>
      <c r="M369" s="354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  <c r="Y369" s="354"/>
      <c r="Z369" s="354"/>
      <c r="AA369" s="354"/>
      <c r="AB369" s="354"/>
      <c r="AC369" s="354"/>
      <c r="AD369" s="354"/>
      <c r="AE369" s="354"/>
      <c r="AF369" s="354"/>
      <c r="AG369" s="354"/>
      <c r="AH369" s="354"/>
    </row>
    <row r="370">
      <c r="A370" s="358"/>
      <c r="B370" s="358"/>
      <c r="C370" s="380"/>
      <c r="D370" s="358"/>
      <c r="E370" s="358"/>
      <c r="F370" s="358"/>
      <c r="G370" s="381"/>
      <c r="H370" s="358"/>
      <c r="I370" s="393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</row>
    <row r="371">
      <c r="A371" s="354"/>
      <c r="B371" s="354"/>
      <c r="C371" s="375"/>
      <c r="D371" s="354"/>
      <c r="E371" s="354"/>
      <c r="F371" s="354"/>
      <c r="G371" s="376"/>
      <c r="H371" s="354"/>
      <c r="I371" s="395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  <c r="Y371" s="354"/>
      <c r="Z371" s="354"/>
      <c r="AA371" s="354"/>
      <c r="AB371" s="354"/>
      <c r="AC371" s="354"/>
      <c r="AD371" s="354"/>
      <c r="AE371" s="354"/>
      <c r="AF371" s="354"/>
      <c r="AG371" s="354"/>
      <c r="AH371" s="354"/>
    </row>
    <row r="372">
      <c r="A372" s="358"/>
      <c r="B372" s="358"/>
      <c r="C372" s="380"/>
      <c r="D372" s="358"/>
      <c r="E372" s="358"/>
      <c r="F372" s="358"/>
      <c r="G372" s="381"/>
      <c r="H372" s="358"/>
      <c r="I372" s="393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</row>
    <row r="373">
      <c r="A373" s="354"/>
      <c r="B373" s="354"/>
      <c r="C373" s="375"/>
      <c r="D373" s="354"/>
      <c r="E373" s="354"/>
      <c r="F373" s="354"/>
      <c r="G373" s="376"/>
      <c r="H373" s="354"/>
      <c r="I373" s="395"/>
      <c r="J373" s="354"/>
      <c r="K373" s="354"/>
      <c r="L373" s="354"/>
      <c r="M373" s="354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  <c r="Y373" s="354"/>
      <c r="Z373" s="354"/>
      <c r="AA373" s="354"/>
      <c r="AB373" s="354"/>
      <c r="AC373" s="354"/>
      <c r="AD373" s="354"/>
      <c r="AE373" s="354"/>
      <c r="AF373" s="354"/>
      <c r="AG373" s="354"/>
      <c r="AH373" s="354"/>
    </row>
    <row r="374">
      <c r="A374" s="358"/>
      <c r="B374" s="358"/>
      <c r="C374" s="380"/>
      <c r="D374" s="358"/>
      <c r="E374" s="358"/>
      <c r="F374" s="358"/>
      <c r="G374" s="381"/>
      <c r="H374" s="358"/>
      <c r="I374" s="393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</row>
    <row r="375">
      <c r="A375" s="354"/>
      <c r="B375" s="354"/>
      <c r="C375" s="375"/>
      <c r="D375" s="354"/>
      <c r="E375" s="354"/>
      <c r="F375" s="354"/>
      <c r="G375" s="376"/>
      <c r="H375" s="354"/>
      <c r="I375" s="395"/>
      <c r="J375" s="354"/>
      <c r="K375" s="354"/>
      <c r="L375" s="354"/>
      <c r="M375" s="354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  <c r="Y375" s="354"/>
      <c r="Z375" s="354"/>
      <c r="AA375" s="354"/>
      <c r="AB375" s="354"/>
      <c r="AC375" s="354"/>
      <c r="AD375" s="354"/>
      <c r="AE375" s="354"/>
      <c r="AF375" s="354"/>
      <c r="AG375" s="354"/>
      <c r="AH375" s="354"/>
    </row>
    <row r="376">
      <c r="A376" s="358"/>
      <c r="B376" s="358"/>
      <c r="C376" s="380"/>
      <c r="D376" s="358"/>
      <c r="E376" s="358"/>
      <c r="F376" s="358"/>
      <c r="G376" s="381"/>
      <c r="H376" s="358"/>
      <c r="I376" s="393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</row>
    <row r="377">
      <c r="A377" s="354"/>
      <c r="B377" s="354"/>
      <c r="C377" s="375"/>
      <c r="D377" s="354"/>
      <c r="E377" s="354"/>
      <c r="F377" s="354"/>
      <c r="G377" s="376"/>
      <c r="H377" s="354"/>
      <c r="I377" s="395"/>
      <c r="J377" s="354"/>
      <c r="K377" s="354"/>
      <c r="L377" s="354"/>
      <c r="M377" s="354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  <c r="Y377" s="354"/>
      <c r="Z377" s="354"/>
      <c r="AA377" s="354"/>
      <c r="AB377" s="354"/>
      <c r="AC377" s="354"/>
      <c r="AD377" s="354"/>
      <c r="AE377" s="354"/>
      <c r="AF377" s="354"/>
      <c r="AG377" s="354"/>
      <c r="AH377" s="354"/>
    </row>
    <row r="378">
      <c r="A378" s="358"/>
      <c r="B378" s="358"/>
      <c r="C378" s="380"/>
      <c r="D378" s="358"/>
      <c r="E378" s="358"/>
      <c r="F378" s="358"/>
      <c r="G378" s="381"/>
      <c r="H378" s="358"/>
      <c r="I378" s="393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</row>
    <row r="379">
      <c r="A379" s="354"/>
      <c r="B379" s="354"/>
      <c r="C379" s="375"/>
      <c r="D379" s="354"/>
      <c r="E379" s="354"/>
      <c r="F379" s="354"/>
      <c r="G379" s="376"/>
      <c r="H379" s="354"/>
      <c r="I379" s="395"/>
      <c r="J379" s="354"/>
      <c r="K379" s="354"/>
      <c r="L379" s="354"/>
      <c r="M379" s="354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  <c r="Y379" s="354"/>
      <c r="Z379" s="354"/>
      <c r="AA379" s="354"/>
      <c r="AB379" s="354"/>
      <c r="AC379" s="354"/>
      <c r="AD379" s="354"/>
      <c r="AE379" s="354"/>
      <c r="AF379" s="354"/>
      <c r="AG379" s="354"/>
      <c r="AH379" s="354"/>
    </row>
    <row r="380">
      <c r="A380" s="358"/>
      <c r="B380" s="358"/>
      <c r="C380" s="380"/>
      <c r="D380" s="358"/>
      <c r="E380" s="358"/>
      <c r="F380" s="358"/>
      <c r="G380" s="381"/>
      <c r="H380" s="358"/>
      <c r="I380" s="393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</row>
    <row r="381">
      <c r="A381" s="354"/>
      <c r="B381" s="354"/>
      <c r="C381" s="375"/>
      <c r="D381" s="354"/>
      <c r="E381" s="354"/>
      <c r="F381" s="354"/>
      <c r="G381" s="376"/>
      <c r="H381" s="354"/>
      <c r="I381" s="395"/>
      <c r="J381" s="354"/>
      <c r="K381" s="354"/>
      <c r="L381" s="354"/>
      <c r="M381" s="354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  <c r="Y381" s="354"/>
      <c r="Z381" s="354"/>
      <c r="AA381" s="354"/>
      <c r="AB381" s="354"/>
      <c r="AC381" s="354"/>
      <c r="AD381" s="354"/>
      <c r="AE381" s="354"/>
      <c r="AF381" s="354"/>
      <c r="AG381" s="354"/>
      <c r="AH381" s="354"/>
    </row>
    <row r="382">
      <c r="A382" s="358"/>
      <c r="B382" s="358"/>
      <c r="C382" s="380"/>
      <c r="D382" s="358"/>
      <c r="E382" s="358"/>
      <c r="F382" s="358"/>
      <c r="G382" s="381"/>
      <c r="H382" s="358"/>
      <c r="I382" s="393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</row>
    <row r="383">
      <c r="A383" s="354"/>
      <c r="B383" s="354"/>
      <c r="C383" s="375"/>
      <c r="D383" s="354"/>
      <c r="E383" s="354"/>
      <c r="F383" s="354"/>
      <c r="G383" s="376"/>
      <c r="H383" s="354"/>
      <c r="I383" s="395"/>
      <c r="J383" s="354"/>
      <c r="K383" s="354"/>
      <c r="L383" s="354"/>
      <c r="M383" s="354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  <c r="Y383" s="354"/>
      <c r="Z383" s="354"/>
      <c r="AA383" s="354"/>
      <c r="AB383" s="354"/>
      <c r="AC383" s="354"/>
      <c r="AD383" s="354"/>
      <c r="AE383" s="354"/>
      <c r="AF383" s="354"/>
      <c r="AG383" s="354"/>
      <c r="AH383" s="354"/>
    </row>
    <row r="384">
      <c r="A384" s="358"/>
      <c r="B384" s="358"/>
      <c r="C384" s="380"/>
      <c r="D384" s="358"/>
      <c r="E384" s="358"/>
      <c r="F384" s="358"/>
      <c r="G384" s="381"/>
      <c r="H384" s="358"/>
      <c r="I384" s="393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</row>
    <row r="385">
      <c r="A385" s="354"/>
      <c r="B385" s="354"/>
      <c r="C385" s="375"/>
      <c r="D385" s="354"/>
      <c r="E385" s="354"/>
      <c r="F385" s="354"/>
      <c r="G385" s="376"/>
      <c r="H385" s="354"/>
      <c r="I385" s="395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  <c r="Y385" s="354"/>
      <c r="Z385" s="354"/>
      <c r="AA385" s="354"/>
      <c r="AB385" s="354"/>
      <c r="AC385" s="354"/>
      <c r="AD385" s="354"/>
      <c r="AE385" s="354"/>
      <c r="AF385" s="354"/>
      <c r="AG385" s="354"/>
      <c r="AH385" s="354"/>
    </row>
    <row r="386">
      <c r="A386" s="358"/>
      <c r="B386" s="358"/>
      <c r="C386" s="380"/>
      <c r="D386" s="358"/>
      <c r="E386" s="358"/>
      <c r="F386" s="358"/>
      <c r="G386" s="381"/>
      <c r="H386" s="358"/>
      <c r="I386" s="393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</row>
    <row r="387">
      <c r="A387" s="354"/>
      <c r="B387" s="354"/>
      <c r="C387" s="375"/>
      <c r="D387" s="354"/>
      <c r="E387" s="354"/>
      <c r="F387" s="354"/>
      <c r="G387" s="376"/>
      <c r="H387" s="354"/>
      <c r="I387" s="395"/>
      <c r="J387" s="354"/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  <c r="Y387" s="354"/>
      <c r="Z387" s="354"/>
      <c r="AA387" s="354"/>
      <c r="AB387" s="354"/>
      <c r="AC387" s="354"/>
      <c r="AD387" s="354"/>
      <c r="AE387" s="354"/>
      <c r="AF387" s="354"/>
      <c r="AG387" s="354"/>
      <c r="AH387" s="354"/>
    </row>
    <row r="388">
      <c r="A388" s="358"/>
      <c r="B388" s="358"/>
      <c r="C388" s="380"/>
      <c r="D388" s="358"/>
      <c r="E388" s="358"/>
      <c r="F388" s="358"/>
      <c r="G388" s="381"/>
      <c r="H388" s="358"/>
      <c r="I388" s="393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</row>
    <row r="389">
      <c r="A389" s="354"/>
      <c r="B389" s="354"/>
      <c r="C389" s="375"/>
      <c r="D389" s="354"/>
      <c r="E389" s="354"/>
      <c r="F389" s="354"/>
      <c r="G389" s="376"/>
      <c r="H389" s="354"/>
      <c r="I389" s="395"/>
      <c r="J389" s="354"/>
      <c r="K389" s="354"/>
      <c r="L389" s="354"/>
      <c r="M389" s="354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  <c r="Y389" s="354"/>
      <c r="Z389" s="354"/>
      <c r="AA389" s="354"/>
      <c r="AB389" s="354"/>
      <c r="AC389" s="354"/>
      <c r="AD389" s="354"/>
      <c r="AE389" s="354"/>
      <c r="AF389" s="354"/>
      <c r="AG389" s="354"/>
      <c r="AH389" s="354"/>
    </row>
    <row r="390">
      <c r="A390" s="358"/>
      <c r="B390" s="358"/>
      <c r="C390" s="380"/>
      <c r="D390" s="358"/>
      <c r="E390" s="358"/>
      <c r="F390" s="358"/>
      <c r="G390" s="381"/>
      <c r="H390" s="358"/>
      <c r="I390" s="393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</row>
    <row r="391">
      <c r="A391" s="354"/>
      <c r="B391" s="354"/>
      <c r="C391" s="375"/>
      <c r="D391" s="354"/>
      <c r="E391" s="354"/>
      <c r="F391" s="354"/>
      <c r="G391" s="376"/>
      <c r="H391" s="354"/>
      <c r="I391" s="395"/>
      <c r="J391" s="354"/>
      <c r="K391" s="354"/>
      <c r="L391" s="354"/>
      <c r="M391" s="354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  <c r="Y391" s="354"/>
      <c r="Z391" s="354"/>
      <c r="AA391" s="354"/>
      <c r="AB391" s="354"/>
      <c r="AC391" s="354"/>
      <c r="AD391" s="354"/>
      <c r="AE391" s="354"/>
      <c r="AF391" s="354"/>
      <c r="AG391" s="354"/>
      <c r="AH391" s="354"/>
    </row>
    <row r="392">
      <c r="A392" s="358"/>
      <c r="B392" s="358"/>
      <c r="C392" s="380"/>
      <c r="D392" s="358"/>
      <c r="E392" s="358"/>
      <c r="F392" s="358"/>
      <c r="G392" s="381"/>
      <c r="H392" s="358"/>
      <c r="I392" s="393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</row>
    <row r="393">
      <c r="A393" s="354"/>
      <c r="B393" s="354"/>
      <c r="C393" s="375"/>
      <c r="D393" s="354"/>
      <c r="E393" s="354"/>
      <c r="F393" s="354"/>
      <c r="G393" s="376"/>
      <c r="H393" s="354"/>
      <c r="I393" s="395"/>
      <c r="J393" s="354"/>
      <c r="K393" s="354"/>
      <c r="L393" s="354"/>
      <c r="M393" s="354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  <c r="Y393" s="354"/>
      <c r="Z393" s="354"/>
      <c r="AA393" s="354"/>
      <c r="AB393" s="354"/>
      <c r="AC393" s="354"/>
      <c r="AD393" s="354"/>
      <c r="AE393" s="354"/>
      <c r="AF393" s="354"/>
      <c r="AG393" s="354"/>
      <c r="AH393" s="354"/>
    </row>
    <row r="394">
      <c r="A394" s="358"/>
      <c r="B394" s="358"/>
      <c r="C394" s="380"/>
      <c r="D394" s="358"/>
      <c r="E394" s="358"/>
      <c r="F394" s="358"/>
      <c r="G394" s="381"/>
      <c r="H394" s="358"/>
      <c r="I394" s="393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</row>
    <row r="395">
      <c r="A395" s="354"/>
      <c r="B395" s="354"/>
      <c r="C395" s="375"/>
      <c r="D395" s="354"/>
      <c r="E395" s="354"/>
      <c r="F395" s="354"/>
      <c r="G395" s="376"/>
      <c r="H395" s="354"/>
      <c r="I395" s="395"/>
      <c r="J395" s="354"/>
      <c r="K395" s="354"/>
      <c r="L395" s="354"/>
      <c r="M395" s="354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  <c r="Y395" s="354"/>
      <c r="Z395" s="354"/>
      <c r="AA395" s="354"/>
      <c r="AB395" s="354"/>
      <c r="AC395" s="354"/>
      <c r="AD395" s="354"/>
      <c r="AE395" s="354"/>
      <c r="AF395" s="354"/>
      <c r="AG395" s="354"/>
      <c r="AH395" s="354"/>
    </row>
    <row r="396">
      <c r="A396" s="358"/>
      <c r="B396" s="358"/>
      <c r="C396" s="380"/>
      <c r="D396" s="358"/>
      <c r="E396" s="358"/>
      <c r="F396" s="358"/>
      <c r="G396" s="381"/>
      <c r="H396" s="358"/>
      <c r="I396" s="393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</row>
    <row r="397">
      <c r="A397" s="354"/>
      <c r="B397" s="354"/>
      <c r="C397" s="375"/>
      <c r="D397" s="354"/>
      <c r="E397" s="354"/>
      <c r="F397" s="354"/>
      <c r="G397" s="376"/>
      <c r="H397" s="354"/>
      <c r="I397" s="395"/>
      <c r="J397" s="354"/>
      <c r="K397" s="354"/>
      <c r="L397" s="354"/>
      <c r="M397" s="354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  <c r="Y397" s="354"/>
      <c r="Z397" s="354"/>
      <c r="AA397" s="354"/>
      <c r="AB397" s="354"/>
      <c r="AC397" s="354"/>
      <c r="AD397" s="354"/>
      <c r="AE397" s="354"/>
      <c r="AF397" s="354"/>
      <c r="AG397" s="354"/>
      <c r="AH397" s="354"/>
    </row>
    <row r="398">
      <c r="A398" s="358"/>
      <c r="B398" s="358"/>
      <c r="C398" s="380"/>
      <c r="D398" s="358"/>
      <c r="E398" s="358"/>
      <c r="F398" s="358"/>
      <c r="G398" s="381"/>
      <c r="H398" s="358"/>
      <c r="I398" s="393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</row>
    <row r="399">
      <c r="A399" s="354"/>
      <c r="B399" s="354"/>
      <c r="C399" s="375"/>
      <c r="D399" s="354"/>
      <c r="E399" s="354"/>
      <c r="F399" s="354"/>
      <c r="G399" s="376"/>
      <c r="H399" s="354"/>
      <c r="I399" s="395"/>
      <c r="J399" s="354"/>
      <c r="K399" s="354"/>
      <c r="L399" s="354"/>
      <c r="M399" s="354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  <c r="Y399" s="354"/>
      <c r="Z399" s="354"/>
      <c r="AA399" s="354"/>
      <c r="AB399" s="354"/>
      <c r="AC399" s="354"/>
      <c r="AD399" s="354"/>
      <c r="AE399" s="354"/>
      <c r="AF399" s="354"/>
      <c r="AG399" s="354"/>
      <c r="AH399" s="354"/>
    </row>
    <row r="400">
      <c r="A400" s="358"/>
      <c r="B400" s="358"/>
      <c r="C400" s="380"/>
      <c r="D400" s="358"/>
      <c r="E400" s="358"/>
      <c r="F400" s="358"/>
      <c r="G400" s="381"/>
      <c r="H400" s="358"/>
      <c r="I400" s="393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</row>
    <row r="401">
      <c r="A401" s="354"/>
      <c r="B401" s="354"/>
      <c r="C401" s="375"/>
      <c r="D401" s="354"/>
      <c r="E401" s="354"/>
      <c r="F401" s="354"/>
      <c r="G401" s="376"/>
      <c r="H401" s="354"/>
      <c r="I401" s="395"/>
      <c r="J401" s="354"/>
      <c r="K401" s="354"/>
      <c r="L401" s="354"/>
      <c r="M401" s="354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  <c r="Y401" s="354"/>
      <c r="Z401" s="354"/>
      <c r="AA401" s="354"/>
      <c r="AB401" s="354"/>
      <c r="AC401" s="354"/>
      <c r="AD401" s="354"/>
      <c r="AE401" s="354"/>
      <c r="AF401" s="354"/>
      <c r="AG401" s="354"/>
      <c r="AH401" s="354"/>
    </row>
    <row r="402">
      <c r="A402" s="358"/>
      <c r="B402" s="358"/>
      <c r="C402" s="380"/>
      <c r="D402" s="358"/>
      <c r="E402" s="358"/>
      <c r="F402" s="358"/>
      <c r="G402" s="381"/>
      <c r="H402" s="358"/>
      <c r="I402" s="393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</row>
    <row r="403">
      <c r="A403" s="354"/>
      <c r="B403" s="354"/>
      <c r="C403" s="375"/>
      <c r="D403" s="354"/>
      <c r="E403" s="354"/>
      <c r="F403" s="354"/>
      <c r="G403" s="376"/>
      <c r="H403" s="354"/>
      <c r="I403" s="395"/>
      <c r="J403" s="354"/>
      <c r="K403" s="354"/>
      <c r="L403" s="354"/>
      <c r="M403" s="354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  <c r="Y403" s="354"/>
      <c r="Z403" s="354"/>
      <c r="AA403" s="354"/>
      <c r="AB403" s="354"/>
      <c r="AC403" s="354"/>
      <c r="AD403" s="354"/>
      <c r="AE403" s="354"/>
      <c r="AF403" s="354"/>
      <c r="AG403" s="354"/>
      <c r="AH403" s="354"/>
    </row>
    <row r="404">
      <c r="A404" s="358"/>
      <c r="B404" s="358"/>
      <c r="C404" s="380"/>
      <c r="D404" s="358"/>
      <c r="E404" s="358"/>
      <c r="F404" s="358"/>
      <c r="G404" s="381"/>
      <c r="H404" s="358"/>
      <c r="I404" s="393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</row>
    <row r="405">
      <c r="A405" s="354"/>
      <c r="B405" s="354"/>
      <c r="C405" s="375"/>
      <c r="D405" s="354"/>
      <c r="E405" s="354"/>
      <c r="F405" s="354"/>
      <c r="G405" s="376"/>
      <c r="H405" s="354"/>
      <c r="I405" s="395"/>
      <c r="J405" s="354"/>
      <c r="K405" s="354"/>
      <c r="L405" s="354"/>
      <c r="M405" s="354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  <c r="Y405" s="354"/>
      <c r="Z405" s="354"/>
      <c r="AA405" s="354"/>
      <c r="AB405" s="354"/>
      <c r="AC405" s="354"/>
      <c r="AD405" s="354"/>
      <c r="AE405" s="354"/>
      <c r="AF405" s="354"/>
      <c r="AG405" s="354"/>
      <c r="AH405" s="354"/>
    </row>
    <row r="406">
      <c r="A406" s="358"/>
      <c r="B406" s="358"/>
      <c r="C406" s="380"/>
      <c r="D406" s="358"/>
      <c r="E406" s="358"/>
      <c r="F406" s="358"/>
      <c r="G406" s="381"/>
      <c r="H406" s="358"/>
      <c r="I406" s="393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</row>
    <row r="407">
      <c r="A407" s="354"/>
      <c r="B407" s="354"/>
      <c r="C407" s="375"/>
      <c r="D407" s="354"/>
      <c r="E407" s="354"/>
      <c r="F407" s="354"/>
      <c r="G407" s="376"/>
      <c r="H407" s="354"/>
      <c r="I407" s="395"/>
      <c r="J407" s="354"/>
      <c r="K407" s="354"/>
      <c r="L407" s="354"/>
      <c r="M407" s="354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  <c r="Y407" s="354"/>
      <c r="Z407" s="354"/>
      <c r="AA407" s="354"/>
      <c r="AB407" s="354"/>
      <c r="AC407" s="354"/>
      <c r="AD407" s="354"/>
      <c r="AE407" s="354"/>
      <c r="AF407" s="354"/>
      <c r="AG407" s="354"/>
      <c r="AH407" s="354"/>
    </row>
    <row r="408">
      <c r="A408" s="358"/>
      <c r="B408" s="358"/>
      <c r="C408" s="380"/>
      <c r="D408" s="358"/>
      <c r="E408" s="358"/>
      <c r="F408" s="358"/>
      <c r="G408" s="381"/>
      <c r="H408" s="358"/>
      <c r="I408" s="393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</row>
    <row r="409">
      <c r="A409" s="354"/>
      <c r="B409" s="354"/>
      <c r="C409" s="375"/>
      <c r="D409" s="354"/>
      <c r="E409" s="354"/>
      <c r="F409" s="354"/>
      <c r="G409" s="376"/>
      <c r="H409" s="354"/>
      <c r="I409" s="395"/>
      <c r="J409" s="354"/>
      <c r="K409" s="354"/>
      <c r="L409" s="354"/>
      <c r="M409" s="354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  <c r="Y409" s="354"/>
      <c r="Z409" s="354"/>
      <c r="AA409" s="354"/>
      <c r="AB409" s="354"/>
      <c r="AC409" s="354"/>
      <c r="AD409" s="354"/>
      <c r="AE409" s="354"/>
      <c r="AF409" s="354"/>
      <c r="AG409" s="354"/>
      <c r="AH409" s="354"/>
    </row>
    <row r="410">
      <c r="A410" s="358"/>
      <c r="B410" s="358"/>
      <c r="C410" s="380"/>
      <c r="D410" s="358"/>
      <c r="E410" s="358"/>
      <c r="F410" s="358"/>
      <c r="G410" s="381"/>
      <c r="H410" s="358"/>
      <c r="I410" s="393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</row>
    <row r="411">
      <c r="A411" s="354"/>
      <c r="B411" s="354"/>
      <c r="C411" s="375"/>
      <c r="D411" s="354"/>
      <c r="E411" s="354"/>
      <c r="F411" s="354"/>
      <c r="G411" s="376"/>
      <c r="H411" s="354"/>
      <c r="I411" s="395"/>
      <c r="J411" s="354"/>
      <c r="K411" s="354"/>
      <c r="L411" s="354"/>
      <c r="M411" s="354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4"/>
      <c r="AD411" s="354"/>
      <c r="AE411" s="354"/>
      <c r="AF411" s="354"/>
      <c r="AG411" s="354"/>
      <c r="AH411" s="354"/>
    </row>
    <row r="412">
      <c r="A412" s="358"/>
      <c r="B412" s="358"/>
      <c r="C412" s="380"/>
      <c r="D412" s="358"/>
      <c r="E412" s="358"/>
      <c r="F412" s="358"/>
      <c r="G412" s="381"/>
      <c r="H412" s="358"/>
      <c r="I412" s="393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</row>
    <row r="413">
      <c r="A413" s="354"/>
      <c r="B413" s="354"/>
      <c r="C413" s="375"/>
      <c r="D413" s="354"/>
      <c r="E413" s="354"/>
      <c r="F413" s="354"/>
      <c r="G413" s="376"/>
      <c r="H413" s="354"/>
      <c r="I413" s="395"/>
      <c r="J413" s="354"/>
      <c r="K413" s="354"/>
      <c r="L413" s="354"/>
      <c r="M413" s="354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  <c r="Y413" s="354"/>
      <c r="Z413" s="354"/>
      <c r="AA413" s="354"/>
      <c r="AB413" s="354"/>
      <c r="AC413" s="354"/>
      <c r="AD413" s="354"/>
      <c r="AE413" s="354"/>
      <c r="AF413" s="354"/>
      <c r="AG413" s="354"/>
      <c r="AH413" s="354"/>
    </row>
    <row r="414">
      <c r="A414" s="358"/>
      <c r="B414" s="358"/>
      <c r="C414" s="380"/>
      <c r="D414" s="358"/>
      <c r="E414" s="358"/>
      <c r="F414" s="358"/>
      <c r="G414" s="381"/>
      <c r="H414" s="358"/>
      <c r="I414" s="393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</row>
    <row r="415">
      <c r="A415" s="354"/>
      <c r="B415" s="354"/>
      <c r="C415" s="375"/>
      <c r="D415" s="354"/>
      <c r="E415" s="354"/>
      <c r="F415" s="354"/>
      <c r="G415" s="376"/>
      <c r="H415" s="354"/>
      <c r="I415" s="395"/>
      <c r="J415" s="354"/>
      <c r="K415" s="354"/>
      <c r="L415" s="354"/>
      <c r="M415" s="354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  <c r="Y415" s="354"/>
      <c r="Z415" s="354"/>
      <c r="AA415" s="354"/>
      <c r="AB415" s="354"/>
      <c r="AC415" s="354"/>
      <c r="AD415" s="354"/>
      <c r="AE415" s="354"/>
      <c r="AF415" s="354"/>
      <c r="AG415" s="354"/>
      <c r="AH415" s="354"/>
    </row>
    <row r="416">
      <c r="A416" s="358"/>
      <c r="B416" s="358"/>
      <c r="C416" s="380"/>
      <c r="D416" s="358"/>
      <c r="E416" s="358"/>
      <c r="F416" s="358"/>
      <c r="G416" s="381"/>
      <c r="H416" s="358"/>
      <c r="I416" s="393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</row>
    <row r="417">
      <c r="A417" s="354"/>
      <c r="B417" s="354"/>
      <c r="C417" s="375"/>
      <c r="D417" s="354"/>
      <c r="E417" s="354"/>
      <c r="F417" s="354"/>
      <c r="G417" s="376"/>
      <c r="H417" s="354"/>
      <c r="I417" s="395"/>
      <c r="J417" s="354"/>
      <c r="K417" s="354"/>
      <c r="L417" s="354"/>
      <c r="M417" s="354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  <c r="Y417" s="354"/>
      <c r="Z417" s="354"/>
      <c r="AA417" s="354"/>
      <c r="AB417" s="354"/>
      <c r="AC417" s="354"/>
      <c r="AD417" s="354"/>
      <c r="AE417" s="354"/>
      <c r="AF417" s="354"/>
      <c r="AG417" s="354"/>
      <c r="AH417" s="354"/>
    </row>
    <row r="418">
      <c r="A418" s="358"/>
      <c r="B418" s="358"/>
      <c r="C418" s="380"/>
      <c r="D418" s="358"/>
      <c r="E418" s="358"/>
      <c r="F418" s="358"/>
      <c r="G418" s="381"/>
      <c r="H418" s="358"/>
      <c r="I418" s="393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</row>
    <row r="419">
      <c r="A419" s="354"/>
      <c r="B419" s="354"/>
      <c r="C419" s="375"/>
      <c r="D419" s="354"/>
      <c r="E419" s="354"/>
      <c r="F419" s="354"/>
      <c r="G419" s="376"/>
      <c r="H419" s="354"/>
      <c r="I419" s="395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  <c r="Y419" s="354"/>
      <c r="Z419" s="354"/>
      <c r="AA419" s="354"/>
      <c r="AB419" s="354"/>
      <c r="AC419" s="354"/>
      <c r="AD419" s="354"/>
      <c r="AE419" s="354"/>
      <c r="AF419" s="354"/>
      <c r="AG419" s="354"/>
      <c r="AH419" s="354"/>
    </row>
    <row r="420">
      <c r="A420" s="358"/>
      <c r="B420" s="358"/>
      <c r="C420" s="380"/>
      <c r="D420" s="358"/>
      <c r="E420" s="358"/>
      <c r="F420" s="358"/>
      <c r="G420" s="381"/>
      <c r="H420" s="358"/>
      <c r="I420" s="393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</row>
    <row r="421">
      <c r="A421" s="354"/>
      <c r="B421" s="354"/>
      <c r="C421" s="375"/>
      <c r="D421" s="354"/>
      <c r="E421" s="354"/>
      <c r="F421" s="354"/>
      <c r="G421" s="376"/>
      <c r="H421" s="354"/>
      <c r="I421" s="395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  <c r="Y421" s="354"/>
      <c r="Z421" s="354"/>
      <c r="AA421" s="354"/>
      <c r="AB421" s="354"/>
      <c r="AC421" s="354"/>
      <c r="AD421" s="354"/>
      <c r="AE421" s="354"/>
      <c r="AF421" s="354"/>
      <c r="AG421" s="354"/>
      <c r="AH421" s="354"/>
    </row>
    <row r="422">
      <c r="A422" s="358"/>
      <c r="B422" s="358"/>
      <c r="C422" s="380"/>
      <c r="D422" s="358"/>
      <c r="E422" s="358"/>
      <c r="F422" s="358"/>
      <c r="G422" s="381"/>
      <c r="H422" s="358"/>
      <c r="I422" s="393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</row>
    <row r="423">
      <c r="A423" s="354"/>
      <c r="B423" s="354"/>
      <c r="C423" s="375"/>
      <c r="D423" s="354"/>
      <c r="E423" s="354"/>
      <c r="F423" s="354"/>
      <c r="G423" s="376"/>
      <c r="H423" s="354"/>
      <c r="I423" s="395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  <c r="Y423" s="354"/>
      <c r="Z423" s="354"/>
      <c r="AA423" s="354"/>
      <c r="AB423" s="354"/>
      <c r="AC423" s="354"/>
      <c r="AD423" s="354"/>
      <c r="AE423" s="354"/>
      <c r="AF423" s="354"/>
      <c r="AG423" s="354"/>
      <c r="AH423" s="354"/>
    </row>
    <row r="424">
      <c r="A424" s="358"/>
      <c r="B424" s="358"/>
      <c r="C424" s="380"/>
      <c r="D424" s="358"/>
      <c r="E424" s="358"/>
      <c r="F424" s="358"/>
      <c r="G424" s="381"/>
      <c r="H424" s="358"/>
      <c r="I424" s="393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</row>
    <row r="425">
      <c r="A425" s="354"/>
      <c r="B425" s="354"/>
      <c r="C425" s="375"/>
      <c r="D425" s="354"/>
      <c r="E425" s="354"/>
      <c r="F425" s="354"/>
      <c r="G425" s="376"/>
      <c r="H425" s="354"/>
      <c r="I425" s="395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  <c r="Z425" s="354"/>
      <c r="AA425" s="354"/>
      <c r="AB425" s="354"/>
      <c r="AC425" s="354"/>
      <c r="AD425" s="354"/>
      <c r="AE425" s="354"/>
      <c r="AF425" s="354"/>
      <c r="AG425" s="354"/>
      <c r="AH425" s="354"/>
    </row>
    <row r="426">
      <c r="A426" s="358"/>
      <c r="B426" s="358"/>
      <c r="C426" s="380"/>
      <c r="D426" s="358"/>
      <c r="E426" s="358"/>
      <c r="F426" s="358"/>
      <c r="G426" s="381"/>
      <c r="H426" s="358"/>
      <c r="I426" s="393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</row>
    <row r="427">
      <c r="A427" s="354"/>
      <c r="B427" s="354"/>
      <c r="C427" s="375"/>
      <c r="D427" s="354"/>
      <c r="E427" s="354"/>
      <c r="F427" s="354"/>
      <c r="G427" s="376"/>
      <c r="H427" s="354"/>
      <c r="I427" s="395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  <c r="Z427" s="354"/>
      <c r="AA427" s="354"/>
      <c r="AB427" s="354"/>
      <c r="AC427" s="354"/>
      <c r="AD427" s="354"/>
      <c r="AE427" s="354"/>
      <c r="AF427" s="354"/>
      <c r="AG427" s="354"/>
      <c r="AH427" s="354"/>
    </row>
    <row r="428">
      <c r="A428" s="358"/>
      <c r="B428" s="358"/>
      <c r="C428" s="380"/>
      <c r="D428" s="358"/>
      <c r="E428" s="358"/>
      <c r="F428" s="358"/>
      <c r="G428" s="381"/>
      <c r="H428" s="358"/>
      <c r="I428" s="393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</row>
    <row r="429">
      <c r="A429" s="354"/>
      <c r="B429" s="354"/>
      <c r="C429" s="375"/>
      <c r="D429" s="354"/>
      <c r="E429" s="354"/>
      <c r="F429" s="354"/>
      <c r="G429" s="376"/>
      <c r="H429" s="354"/>
      <c r="I429" s="395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  <c r="Z429" s="354"/>
      <c r="AA429" s="354"/>
      <c r="AB429" s="354"/>
      <c r="AC429" s="354"/>
      <c r="AD429" s="354"/>
      <c r="AE429" s="354"/>
      <c r="AF429" s="354"/>
      <c r="AG429" s="354"/>
      <c r="AH429" s="354"/>
    </row>
    <row r="430">
      <c r="A430" s="358"/>
      <c r="B430" s="358"/>
      <c r="C430" s="380"/>
      <c r="D430" s="358"/>
      <c r="E430" s="358"/>
      <c r="F430" s="358"/>
      <c r="G430" s="381"/>
      <c r="H430" s="358"/>
      <c r="I430" s="393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</row>
    <row r="431">
      <c r="A431" s="354"/>
      <c r="B431" s="354"/>
      <c r="C431" s="375"/>
      <c r="D431" s="354"/>
      <c r="E431" s="354"/>
      <c r="F431" s="354"/>
      <c r="G431" s="376"/>
      <c r="H431" s="354"/>
      <c r="I431" s="395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  <c r="Y431" s="354"/>
      <c r="Z431" s="354"/>
      <c r="AA431" s="354"/>
      <c r="AB431" s="354"/>
      <c r="AC431" s="354"/>
      <c r="AD431" s="354"/>
      <c r="AE431" s="354"/>
      <c r="AF431" s="354"/>
      <c r="AG431" s="354"/>
      <c r="AH431" s="354"/>
    </row>
    <row r="432">
      <c r="A432" s="358"/>
      <c r="B432" s="358"/>
      <c r="C432" s="380"/>
      <c r="D432" s="358"/>
      <c r="E432" s="358"/>
      <c r="F432" s="358"/>
      <c r="G432" s="381"/>
      <c r="H432" s="358"/>
      <c r="I432" s="393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</row>
    <row r="433">
      <c r="A433" s="354"/>
      <c r="B433" s="354"/>
      <c r="C433" s="375"/>
      <c r="D433" s="354"/>
      <c r="E433" s="354"/>
      <c r="F433" s="354"/>
      <c r="G433" s="376"/>
      <c r="H433" s="354"/>
      <c r="I433" s="395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  <c r="Y433" s="354"/>
      <c r="Z433" s="354"/>
      <c r="AA433" s="354"/>
      <c r="AB433" s="354"/>
      <c r="AC433" s="354"/>
      <c r="AD433" s="354"/>
      <c r="AE433" s="354"/>
      <c r="AF433" s="354"/>
      <c r="AG433" s="354"/>
      <c r="AH433" s="354"/>
    </row>
    <row r="434">
      <c r="A434" s="358"/>
      <c r="B434" s="358"/>
      <c r="C434" s="380"/>
      <c r="D434" s="358"/>
      <c r="E434" s="358"/>
      <c r="F434" s="358"/>
      <c r="G434" s="381"/>
      <c r="H434" s="358"/>
      <c r="I434" s="393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</row>
    <row r="435">
      <c r="A435" s="354"/>
      <c r="B435" s="354"/>
      <c r="C435" s="375"/>
      <c r="D435" s="354"/>
      <c r="E435" s="354"/>
      <c r="F435" s="354"/>
      <c r="G435" s="376"/>
      <c r="H435" s="354"/>
      <c r="I435" s="395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  <c r="Y435" s="354"/>
      <c r="Z435" s="354"/>
      <c r="AA435" s="354"/>
      <c r="AB435" s="354"/>
      <c r="AC435" s="354"/>
      <c r="AD435" s="354"/>
      <c r="AE435" s="354"/>
      <c r="AF435" s="354"/>
      <c r="AG435" s="354"/>
      <c r="AH435" s="354"/>
    </row>
    <row r="436">
      <c r="A436" s="358"/>
      <c r="B436" s="358"/>
      <c r="C436" s="380"/>
      <c r="D436" s="358"/>
      <c r="E436" s="358"/>
      <c r="F436" s="358"/>
      <c r="G436" s="381"/>
      <c r="H436" s="358"/>
      <c r="I436" s="393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</row>
    <row r="437">
      <c r="A437" s="354"/>
      <c r="B437" s="354"/>
      <c r="C437" s="375"/>
      <c r="D437" s="354"/>
      <c r="E437" s="354"/>
      <c r="F437" s="354"/>
      <c r="G437" s="376"/>
      <c r="H437" s="354"/>
      <c r="I437" s="395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  <c r="Y437" s="354"/>
      <c r="Z437" s="354"/>
      <c r="AA437" s="354"/>
      <c r="AB437" s="354"/>
      <c r="AC437" s="354"/>
      <c r="AD437" s="354"/>
      <c r="AE437" s="354"/>
      <c r="AF437" s="354"/>
      <c r="AG437" s="354"/>
      <c r="AH437" s="354"/>
    </row>
    <row r="438">
      <c r="A438" s="358"/>
      <c r="B438" s="358"/>
      <c r="C438" s="380"/>
      <c r="D438" s="358"/>
      <c r="E438" s="358"/>
      <c r="F438" s="358"/>
      <c r="G438" s="381"/>
      <c r="H438" s="358"/>
      <c r="I438" s="393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</row>
    <row r="439">
      <c r="A439" s="354"/>
      <c r="B439" s="354"/>
      <c r="C439" s="375"/>
      <c r="D439" s="354"/>
      <c r="E439" s="354"/>
      <c r="F439" s="354"/>
      <c r="G439" s="376"/>
      <c r="H439" s="354"/>
      <c r="I439" s="395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  <c r="Y439" s="354"/>
      <c r="Z439" s="354"/>
      <c r="AA439" s="354"/>
      <c r="AB439" s="354"/>
      <c r="AC439" s="354"/>
      <c r="AD439" s="354"/>
      <c r="AE439" s="354"/>
      <c r="AF439" s="354"/>
      <c r="AG439" s="354"/>
      <c r="AH439" s="354"/>
    </row>
    <row r="440">
      <c r="A440" s="358"/>
      <c r="B440" s="358"/>
      <c r="C440" s="380"/>
      <c r="D440" s="358"/>
      <c r="E440" s="358"/>
      <c r="F440" s="358"/>
      <c r="G440" s="381"/>
      <c r="H440" s="358"/>
      <c r="I440" s="393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</row>
    <row r="441">
      <c r="A441" s="354"/>
      <c r="B441" s="354"/>
      <c r="C441" s="375"/>
      <c r="D441" s="354"/>
      <c r="E441" s="354"/>
      <c r="F441" s="354"/>
      <c r="G441" s="376"/>
      <c r="H441" s="354"/>
      <c r="I441" s="395"/>
      <c r="J441" s="354"/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  <c r="Y441" s="354"/>
      <c r="Z441" s="354"/>
      <c r="AA441" s="354"/>
      <c r="AB441" s="354"/>
      <c r="AC441" s="354"/>
      <c r="AD441" s="354"/>
      <c r="AE441" s="354"/>
      <c r="AF441" s="354"/>
      <c r="AG441" s="354"/>
      <c r="AH441" s="354"/>
    </row>
    <row r="442">
      <c r="A442" s="358"/>
      <c r="B442" s="358"/>
      <c r="C442" s="380"/>
      <c r="D442" s="358"/>
      <c r="E442" s="358"/>
      <c r="F442" s="358"/>
      <c r="G442" s="381"/>
      <c r="H442" s="358"/>
      <c r="I442" s="393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</row>
    <row r="443">
      <c r="A443" s="354"/>
      <c r="B443" s="354"/>
      <c r="C443" s="375"/>
      <c r="D443" s="354"/>
      <c r="E443" s="354"/>
      <c r="F443" s="354"/>
      <c r="G443" s="376"/>
      <c r="H443" s="354"/>
      <c r="I443" s="395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  <c r="Y443" s="354"/>
      <c r="Z443" s="354"/>
      <c r="AA443" s="354"/>
      <c r="AB443" s="354"/>
      <c r="AC443" s="354"/>
      <c r="AD443" s="354"/>
      <c r="AE443" s="354"/>
      <c r="AF443" s="354"/>
      <c r="AG443" s="354"/>
      <c r="AH443" s="354"/>
    </row>
    <row r="444">
      <c r="A444" s="358"/>
      <c r="B444" s="358"/>
      <c r="C444" s="380"/>
      <c r="D444" s="358"/>
      <c r="E444" s="358"/>
      <c r="F444" s="358"/>
      <c r="G444" s="381"/>
      <c r="H444" s="358"/>
      <c r="I444" s="393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</row>
    <row r="445">
      <c r="A445" s="354"/>
      <c r="B445" s="354"/>
      <c r="C445" s="375"/>
      <c r="D445" s="354"/>
      <c r="E445" s="354"/>
      <c r="F445" s="354"/>
      <c r="G445" s="376"/>
      <c r="H445" s="354"/>
      <c r="I445" s="395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  <c r="Y445" s="354"/>
      <c r="Z445" s="354"/>
      <c r="AA445" s="354"/>
      <c r="AB445" s="354"/>
      <c r="AC445" s="354"/>
      <c r="AD445" s="354"/>
      <c r="AE445" s="354"/>
      <c r="AF445" s="354"/>
      <c r="AG445" s="354"/>
      <c r="AH445" s="354"/>
    </row>
    <row r="446">
      <c r="A446" s="358"/>
      <c r="B446" s="358"/>
      <c r="C446" s="380"/>
      <c r="D446" s="358"/>
      <c r="E446" s="358"/>
      <c r="F446" s="358"/>
      <c r="G446" s="381"/>
      <c r="H446" s="358"/>
      <c r="I446" s="393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</row>
    <row r="447">
      <c r="A447" s="354"/>
      <c r="B447" s="354"/>
      <c r="C447" s="375"/>
      <c r="D447" s="354"/>
      <c r="E447" s="354"/>
      <c r="F447" s="354"/>
      <c r="G447" s="376"/>
      <c r="H447" s="354"/>
      <c r="I447" s="395"/>
      <c r="J447" s="354"/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  <c r="Y447" s="354"/>
      <c r="Z447" s="354"/>
      <c r="AA447" s="354"/>
      <c r="AB447" s="354"/>
      <c r="AC447" s="354"/>
      <c r="AD447" s="354"/>
      <c r="AE447" s="354"/>
      <c r="AF447" s="354"/>
      <c r="AG447" s="354"/>
      <c r="AH447" s="354"/>
    </row>
    <row r="448">
      <c r="A448" s="358"/>
      <c r="B448" s="358"/>
      <c r="C448" s="380"/>
      <c r="D448" s="358"/>
      <c r="E448" s="358"/>
      <c r="F448" s="358"/>
      <c r="G448" s="381"/>
      <c r="H448" s="358"/>
      <c r="I448" s="393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</row>
    <row r="449">
      <c r="A449" s="354"/>
      <c r="B449" s="354"/>
      <c r="C449" s="375"/>
      <c r="D449" s="354"/>
      <c r="E449" s="354"/>
      <c r="F449" s="354"/>
      <c r="G449" s="376"/>
      <c r="H449" s="354"/>
      <c r="I449" s="395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  <c r="Y449" s="354"/>
      <c r="Z449" s="354"/>
      <c r="AA449" s="354"/>
      <c r="AB449" s="354"/>
      <c r="AC449" s="354"/>
      <c r="AD449" s="354"/>
      <c r="AE449" s="354"/>
      <c r="AF449" s="354"/>
      <c r="AG449" s="354"/>
      <c r="AH449" s="354"/>
    </row>
    <row r="450">
      <c r="A450" s="358"/>
      <c r="B450" s="358"/>
      <c r="C450" s="380"/>
      <c r="D450" s="358"/>
      <c r="E450" s="358"/>
      <c r="F450" s="358"/>
      <c r="G450" s="381"/>
      <c r="H450" s="358"/>
      <c r="I450" s="393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</row>
    <row r="451">
      <c r="A451" s="354"/>
      <c r="B451" s="354"/>
      <c r="C451" s="375"/>
      <c r="D451" s="354"/>
      <c r="E451" s="354"/>
      <c r="F451" s="354"/>
      <c r="G451" s="376"/>
      <c r="H451" s="354"/>
      <c r="I451" s="395"/>
      <c r="J451" s="354"/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  <c r="Y451" s="354"/>
      <c r="Z451" s="354"/>
      <c r="AA451" s="354"/>
      <c r="AB451" s="354"/>
      <c r="AC451" s="354"/>
      <c r="AD451" s="354"/>
      <c r="AE451" s="354"/>
      <c r="AF451" s="354"/>
      <c r="AG451" s="354"/>
      <c r="AH451" s="354"/>
    </row>
    <row r="452">
      <c r="A452" s="358"/>
      <c r="B452" s="358"/>
      <c r="C452" s="380"/>
      <c r="D452" s="358"/>
      <c r="E452" s="358"/>
      <c r="F452" s="358"/>
      <c r="G452" s="381"/>
      <c r="H452" s="358"/>
      <c r="I452" s="393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</row>
    <row r="453">
      <c r="A453" s="354"/>
      <c r="B453" s="354"/>
      <c r="C453" s="375"/>
      <c r="D453" s="354"/>
      <c r="E453" s="354"/>
      <c r="F453" s="354"/>
      <c r="G453" s="376"/>
      <c r="H453" s="354"/>
      <c r="I453" s="395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  <c r="Y453" s="354"/>
      <c r="Z453" s="354"/>
      <c r="AA453" s="354"/>
      <c r="AB453" s="354"/>
      <c r="AC453" s="354"/>
      <c r="AD453" s="354"/>
      <c r="AE453" s="354"/>
      <c r="AF453" s="354"/>
      <c r="AG453" s="354"/>
      <c r="AH453" s="354"/>
    </row>
    <row r="454">
      <c r="A454" s="358"/>
      <c r="B454" s="358"/>
      <c r="C454" s="380"/>
      <c r="D454" s="358"/>
      <c r="E454" s="358"/>
      <c r="F454" s="358"/>
      <c r="G454" s="381"/>
      <c r="H454" s="358"/>
      <c r="I454" s="393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</row>
    <row r="455">
      <c r="A455" s="354"/>
      <c r="B455" s="354"/>
      <c r="C455" s="375"/>
      <c r="D455" s="354"/>
      <c r="E455" s="354"/>
      <c r="F455" s="354"/>
      <c r="G455" s="376"/>
      <c r="H455" s="354"/>
      <c r="I455" s="395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  <c r="Y455" s="354"/>
      <c r="Z455" s="354"/>
      <c r="AA455" s="354"/>
      <c r="AB455" s="354"/>
      <c r="AC455" s="354"/>
      <c r="AD455" s="354"/>
      <c r="AE455" s="354"/>
      <c r="AF455" s="354"/>
      <c r="AG455" s="354"/>
      <c r="AH455" s="354"/>
    </row>
    <row r="456">
      <c r="A456" s="358"/>
      <c r="B456" s="358"/>
      <c r="C456" s="380"/>
      <c r="D456" s="358"/>
      <c r="E456" s="358"/>
      <c r="F456" s="358"/>
      <c r="G456" s="381"/>
      <c r="H456" s="358"/>
      <c r="I456" s="393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</row>
    <row r="457">
      <c r="A457" s="354"/>
      <c r="B457" s="354"/>
      <c r="C457" s="375"/>
      <c r="D457" s="354"/>
      <c r="E457" s="354"/>
      <c r="F457" s="354"/>
      <c r="G457" s="376"/>
      <c r="H457" s="354"/>
      <c r="I457" s="395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  <c r="Y457" s="354"/>
      <c r="Z457" s="354"/>
      <c r="AA457" s="354"/>
      <c r="AB457" s="354"/>
      <c r="AC457" s="354"/>
      <c r="AD457" s="354"/>
      <c r="AE457" s="354"/>
      <c r="AF457" s="354"/>
      <c r="AG457" s="354"/>
      <c r="AH457" s="354"/>
    </row>
    <row r="458">
      <c r="A458" s="358"/>
      <c r="B458" s="358"/>
      <c r="C458" s="380"/>
      <c r="D458" s="358"/>
      <c r="E458" s="358"/>
      <c r="F458" s="358"/>
      <c r="G458" s="381"/>
      <c r="H458" s="358"/>
      <c r="I458" s="393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</row>
    <row r="459">
      <c r="A459" s="354"/>
      <c r="B459" s="354"/>
      <c r="C459" s="375"/>
      <c r="D459" s="354"/>
      <c r="E459" s="354"/>
      <c r="F459" s="354"/>
      <c r="G459" s="376"/>
      <c r="H459" s="354"/>
      <c r="I459" s="395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  <c r="Y459" s="354"/>
      <c r="Z459" s="354"/>
      <c r="AA459" s="354"/>
      <c r="AB459" s="354"/>
      <c r="AC459" s="354"/>
      <c r="AD459" s="354"/>
      <c r="AE459" s="354"/>
      <c r="AF459" s="354"/>
      <c r="AG459" s="354"/>
      <c r="AH459" s="354"/>
    </row>
    <row r="460">
      <c r="A460" s="358"/>
      <c r="B460" s="358"/>
      <c r="C460" s="380"/>
      <c r="D460" s="358"/>
      <c r="E460" s="358"/>
      <c r="F460" s="358"/>
      <c r="G460" s="381"/>
      <c r="H460" s="358"/>
      <c r="I460" s="393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</row>
    <row r="461">
      <c r="A461" s="354"/>
      <c r="B461" s="354"/>
      <c r="C461" s="375"/>
      <c r="D461" s="354"/>
      <c r="E461" s="354"/>
      <c r="F461" s="354"/>
      <c r="G461" s="376"/>
      <c r="H461" s="354"/>
      <c r="I461" s="395"/>
      <c r="J461" s="354"/>
      <c r="K461" s="354"/>
      <c r="L461" s="354"/>
      <c r="M461" s="354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  <c r="Y461" s="354"/>
      <c r="Z461" s="354"/>
      <c r="AA461" s="354"/>
      <c r="AB461" s="354"/>
      <c r="AC461" s="354"/>
      <c r="AD461" s="354"/>
      <c r="AE461" s="354"/>
      <c r="AF461" s="354"/>
      <c r="AG461" s="354"/>
      <c r="AH461" s="354"/>
    </row>
    <row r="462">
      <c r="A462" s="358"/>
      <c r="B462" s="358"/>
      <c r="C462" s="380"/>
      <c r="D462" s="358"/>
      <c r="E462" s="358"/>
      <c r="F462" s="358"/>
      <c r="G462" s="381"/>
      <c r="H462" s="358"/>
      <c r="I462" s="393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</row>
    <row r="463">
      <c r="A463" s="354"/>
      <c r="B463" s="354"/>
      <c r="C463" s="375"/>
      <c r="D463" s="354"/>
      <c r="E463" s="354"/>
      <c r="F463" s="354"/>
      <c r="G463" s="376"/>
      <c r="H463" s="354"/>
      <c r="I463" s="395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  <c r="Y463" s="354"/>
      <c r="Z463" s="354"/>
      <c r="AA463" s="354"/>
      <c r="AB463" s="354"/>
      <c r="AC463" s="354"/>
      <c r="AD463" s="354"/>
      <c r="AE463" s="354"/>
      <c r="AF463" s="354"/>
      <c r="AG463" s="354"/>
      <c r="AH463" s="354"/>
    </row>
    <row r="464">
      <c r="A464" s="358"/>
      <c r="B464" s="358"/>
      <c r="C464" s="380"/>
      <c r="D464" s="358"/>
      <c r="E464" s="358"/>
      <c r="F464" s="358"/>
      <c r="G464" s="381"/>
      <c r="H464" s="358"/>
      <c r="I464" s="393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</row>
    <row r="465">
      <c r="A465" s="354"/>
      <c r="B465" s="354"/>
      <c r="C465" s="375"/>
      <c r="D465" s="354"/>
      <c r="E465" s="354"/>
      <c r="F465" s="354"/>
      <c r="G465" s="376"/>
      <c r="H465" s="354"/>
      <c r="I465" s="395"/>
      <c r="J465" s="354"/>
      <c r="K465" s="354"/>
      <c r="L465" s="354"/>
      <c r="M465" s="354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  <c r="Y465" s="354"/>
      <c r="Z465" s="354"/>
      <c r="AA465" s="354"/>
      <c r="AB465" s="354"/>
      <c r="AC465" s="354"/>
      <c r="AD465" s="354"/>
      <c r="AE465" s="354"/>
      <c r="AF465" s="354"/>
      <c r="AG465" s="354"/>
      <c r="AH465" s="354"/>
    </row>
    <row r="466">
      <c r="A466" s="358"/>
      <c r="B466" s="358"/>
      <c r="C466" s="380"/>
      <c r="D466" s="358"/>
      <c r="E466" s="358"/>
      <c r="F466" s="358"/>
      <c r="G466" s="381"/>
      <c r="H466" s="358"/>
      <c r="I466" s="393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</row>
    <row r="467">
      <c r="A467" s="354"/>
      <c r="B467" s="354"/>
      <c r="C467" s="375"/>
      <c r="D467" s="354"/>
      <c r="E467" s="354"/>
      <c r="F467" s="354"/>
      <c r="G467" s="376"/>
      <c r="H467" s="354"/>
      <c r="I467" s="395"/>
      <c r="J467" s="354"/>
      <c r="K467" s="354"/>
      <c r="L467" s="354"/>
      <c r="M467" s="354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  <c r="Y467" s="354"/>
      <c r="Z467" s="354"/>
      <c r="AA467" s="354"/>
      <c r="AB467" s="354"/>
      <c r="AC467" s="354"/>
      <c r="AD467" s="354"/>
      <c r="AE467" s="354"/>
      <c r="AF467" s="354"/>
      <c r="AG467" s="354"/>
      <c r="AH467" s="354"/>
    </row>
    <row r="468">
      <c r="A468" s="358"/>
      <c r="B468" s="358"/>
      <c r="C468" s="380"/>
      <c r="D468" s="358"/>
      <c r="E468" s="358"/>
      <c r="F468" s="358"/>
      <c r="G468" s="381"/>
      <c r="H468" s="358"/>
      <c r="I468" s="393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</row>
    <row r="469">
      <c r="A469" s="354"/>
      <c r="B469" s="354"/>
      <c r="C469" s="375"/>
      <c r="D469" s="354"/>
      <c r="E469" s="354"/>
      <c r="F469" s="354"/>
      <c r="G469" s="376"/>
      <c r="H469" s="354"/>
      <c r="I469" s="395"/>
      <c r="J469" s="354"/>
      <c r="K469" s="354"/>
      <c r="L469" s="354"/>
      <c r="M469" s="354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  <c r="Y469" s="354"/>
      <c r="Z469" s="354"/>
      <c r="AA469" s="354"/>
      <c r="AB469" s="354"/>
      <c r="AC469" s="354"/>
      <c r="AD469" s="354"/>
      <c r="AE469" s="354"/>
      <c r="AF469" s="354"/>
      <c r="AG469" s="354"/>
      <c r="AH469" s="354"/>
    </row>
    <row r="470">
      <c r="A470" s="358"/>
      <c r="B470" s="358"/>
      <c r="C470" s="380"/>
      <c r="D470" s="358"/>
      <c r="E470" s="358"/>
      <c r="F470" s="358"/>
      <c r="G470" s="381"/>
      <c r="H470" s="358"/>
      <c r="I470" s="393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</row>
    <row r="471">
      <c r="A471" s="354"/>
      <c r="B471" s="354"/>
      <c r="C471" s="375"/>
      <c r="D471" s="354"/>
      <c r="E471" s="354"/>
      <c r="F471" s="354"/>
      <c r="G471" s="376"/>
      <c r="H471" s="354"/>
      <c r="I471" s="395"/>
      <c r="J471" s="354"/>
      <c r="K471" s="354"/>
      <c r="L471" s="354"/>
      <c r="M471" s="354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  <c r="Y471" s="354"/>
      <c r="Z471" s="354"/>
      <c r="AA471" s="354"/>
      <c r="AB471" s="354"/>
      <c r="AC471" s="354"/>
      <c r="AD471" s="354"/>
      <c r="AE471" s="354"/>
      <c r="AF471" s="354"/>
      <c r="AG471" s="354"/>
      <c r="AH471" s="354"/>
    </row>
    <row r="472">
      <c r="A472" s="358"/>
      <c r="B472" s="358"/>
      <c r="C472" s="380"/>
      <c r="D472" s="358"/>
      <c r="E472" s="358"/>
      <c r="F472" s="358"/>
      <c r="G472" s="381"/>
      <c r="H472" s="358"/>
      <c r="I472" s="393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</row>
    <row r="473">
      <c r="A473" s="354"/>
      <c r="B473" s="354"/>
      <c r="C473" s="375"/>
      <c r="D473" s="354"/>
      <c r="E473" s="354"/>
      <c r="F473" s="354"/>
      <c r="G473" s="376"/>
      <c r="H473" s="354"/>
      <c r="I473" s="395"/>
      <c r="J473" s="354"/>
      <c r="K473" s="354"/>
      <c r="L473" s="354"/>
      <c r="M473" s="354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  <c r="Y473" s="354"/>
      <c r="Z473" s="354"/>
      <c r="AA473" s="354"/>
      <c r="AB473" s="354"/>
      <c r="AC473" s="354"/>
      <c r="AD473" s="354"/>
      <c r="AE473" s="354"/>
      <c r="AF473" s="354"/>
      <c r="AG473" s="354"/>
      <c r="AH473" s="354"/>
    </row>
    <row r="474">
      <c r="A474" s="358"/>
      <c r="B474" s="358"/>
      <c r="C474" s="380"/>
      <c r="D474" s="358"/>
      <c r="E474" s="358"/>
      <c r="F474" s="358"/>
      <c r="G474" s="381"/>
      <c r="H474" s="358"/>
      <c r="I474" s="393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</row>
    <row r="475">
      <c r="A475" s="354"/>
      <c r="B475" s="354"/>
      <c r="C475" s="375"/>
      <c r="D475" s="354"/>
      <c r="E475" s="354"/>
      <c r="F475" s="354"/>
      <c r="G475" s="376"/>
      <c r="H475" s="354"/>
      <c r="I475" s="395"/>
      <c r="J475" s="354"/>
      <c r="K475" s="354"/>
      <c r="L475" s="354"/>
      <c r="M475" s="354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  <c r="Y475" s="354"/>
      <c r="Z475" s="354"/>
      <c r="AA475" s="354"/>
      <c r="AB475" s="354"/>
      <c r="AC475" s="354"/>
      <c r="AD475" s="354"/>
      <c r="AE475" s="354"/>
      <c r="AF475" s="354"/>
      <c r="AG475" s="354"/>
      <c r="AH475" s="354"/>
    </row>
    <row r="476">
      <c r="A476" s="358"/>
      <c r="B476" s="358"/>
      <c r="C476" s="380"/>
      <c r="D476" s="358"/>
      <c r="E476" s="358"/>
      <c r="F476" s="358"/>
      <c r="G476" s="381"/>
      <c r="H476" s="358"/>
      <c r="I476" s="393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</row>
    <row r="477">
      <c r="A477" s="354"/>
      <c r="B477" s="354"/>
      <c r="C477" s="375"/>
      <c r="D477" s="354"/>
      <c r="E477" s="354"/>
      <c r="F477" s="354"/>
      <c r="G477" s="376"/>
      <c r="H477" s="354"/>
      <c r="I477" s="395"/>
      <c r="J477" s="354"/>
      <c r="K477" s="354"/>
      <c r="L477" s="354"/>
      <c r="M477" s="354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  <c r="Y477" s="354"/>
      <c r="Z477" s="354"/>
      <c r="AA477" s="354"/>
      <c r="AB477" s="354"/>
      <c r="AC477" s="354"/>
      <c r="AD477" s="354"/>
      <c r="AE477" s="354"/>
      <c r="AF477" s="354"/>
      <c r="AG477" s="354"/>
      <c r="AH477" s="354"/>
    </row>
    <row r="478">
      <c r="A478" s="358"/>
      <c r="B478" s="358"/>
      <c r="C478" s="380"/>
      <c r="D478" s="358"/>
      <c r="E478" s="358"/>
      <c r="F478" s="358"/>
      <c r="G478" s="381"/>
      <c r="H478" s="358"/>
      <c r="I478" s="393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</row>
    <row r="479">
      <c r="A479" s="354"/>
      <c r="B479" s="354"/>
      <c r="C479" s="375"/>
      <c r="D479" s="354"/>
      <c r="E479" s="354"/>
      <c r="F479" s="354"/>
      <c r="G479" s="376"/>
      <c r="H479" s="354"/>
      <c r="I479" s="395"/>
      <c r="J479" s="354"/>
      <c r="K479" s="354"/>
      <c r="L479" s="354"/>
      <c r="M479" s="354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  <c r="Y479" s="354"/>
      <c r="Z479" s="354"/>
      <c r="AA479" s="354"/>
      <c r="AB479" s="354"/>
      <c r="AC479" s="354"/>
      <c r="AD479" s="354"/>
      <c r="AE479" s="354"/>
      <c r="AF479" s="354"/>
      <c r="AG479" s="354"/>
      <c r="AH479" s="354"/>
    </row>
    <row r="480">
      <c r="A480" s="358"/>
      <c r="B480" s="358"/>
      <c r="C480" s="380"/>
      <c r="D480" s="358"/>
      <c r="E480" s="358"/>
      <c r="F480" s="358"/>
      <c r="G480" s="381"/>
      <c r="H480" s="358"/>
      <c r="I480" s="393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</row>
    <row r="481">
      <c r="A481" s="354"/>
      <c r="B481" s="354"/>
      <c r="C481" s="375"/>
      <c r="D481" s="354"/>
      <c r="E481" s="354"/>
      <c r="F481" s="354"/>
      <c r="G481" s="376"/>
      <c r="H481" s="354"/>
      <c r="I481" s="395"/>
      <c r="J481" s="354"/>
      <c r="K481" s="354"/>
      <c r="L481" s="354"/>
      <c r="M481" s="354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  <c r="Y481" s="354"/>
      <c r="Z481" s="354"/>
      <c r="AA481" s="354"/>
      <c r="AB481" s="354"/>
      <c r="AC481" s="354"/>
      <c r="AD481" s="354"/>
      <c r="AE481" s="354"/>
      <c r="AF481" s="354"/>
      <c r="AG481" s="354"/>
      <c r="AH481" s="354"/>
    </row>
    <row r="482">
      <c r="A482" s="358"/>
      <c r="B482" s="358"/>
      <c r="C482" s="380"/>
      <c r="D482" s="358"/>
      <c r="E482" s="358"/>
      <c r="F482" s="358"/>
      <c r="G482" s="381"/>
      <c r="H482" s="358"/>
      <c r="I482" s="393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</row>
    <row r="483">
      <c r="A483" s="354"/>
      <c r="B483" s="354"/>
      <c r="C483" s="375"/>
      <c r="D483" s="354"/>
      <c r="E483" s="354"/>
      <c r="F483" s="354"/>
      <c r="G483" s="376"/>
      <c r="H483" s="354"/>
      <c r="I483" s="395"/>
      <c r="J483" s="354"/>
      <c r="K483" s="354"/>
      <c r="L483" s="354"/>
      <c r="M483" s="354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  <c r="Y483" s="354"/>
      <c r="Z483" s="354"/>
      <c r="AA483" s="354"/>
      <c r="AB483" s="354"/>
      <c r="AC483" s="354"/>
      <c r="AD483" s="354"/>
      <c r="AE483" s="354"/>
      <c r="AF483" s="354"/>
      <c r="AG483" s="354"/>
      <c r="AH483" s="354"/>
    </row>
    <row r="484">
      <c r="A484" s="358"/>
      <c r="B484" s="358"/>
      <c r="C484" s="380"/>
      <c r="D484" s="358"/>
      <c r="E484" s="358"/>
      <c r="F484" s="358"/>
      <c r="G484" s="381"/>
      <c r="H484" s="358"/>
      <c r="I484" s="393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</row>
    <row r="485">
      <c r="A485" s="354"/>
      <c r="B485" s="354"/>
      <c r="C485" s="375"/>
      <c r="D485" s="354"/>
      <c r="E485" s="354"/>
      <c r="F485" s="354"/>
      <c r="G485" s="376"/>
      <c r="H485" s="354"/>
      <c r="I485" s="395"/>
      <c r="J485" s="354"/>
      <c r="K485" s="354"/>
      <c r="L485" s="354"/>
      <c r="M485" s="354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  <c r="Y485" s="354"/>
      <c r="Z485" s="354"/>
      <c r="AA485" s="354"/>
      <c r="AB485" s="354"/>
      <c r="AC485" s="354"/>
      <c r="AD485" s="354"/>
      <c r="AE485" s="354"/>
      <c r="AF485" s="354"/>
      <c r="AG485" s="354"/>
      <c r="AH485" s="354"/>
    </row>
    <row r="486">
      <c r="A486" s="358"/>
      <c r="B486" s="358"/>
      <c r="C486" s="380"/>
      <c r="D486" s="358"/>
      <c r="E486" s="358"/>
      <c r="F486" s="358"/>
      <c r="G486" s="381"/>
      <c r="H486" s="358"/>
      <c r="I486" s="393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</row>
    <row r="487">
      <c r="A487" s="354"/>
      <c r="B487" s="354"/>
      <c r="C487" s="375"/>
      <c r="D487" s="354"/>
      <c r="E487" s="354"/>
      <c r="F487" s="354"/>
      <c r="G487" s="376"/>
      <c r="H487" s="354"/>
      <c r="I487" s="395"/>
      <c r="J487" s="354"/>
      <c r="K487" s="354"/>
      <c r="L487" s="354"/>
      <c r="M487" s="354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  <c r="Y487" s="354"/>
      <c r="Z487" s="354"/>
      <c r="AA487" s="354"/>
      <c r="AB487" s="354"/>
      <c r="AC487" s="354"/>
      <c r="AD487" s="354"/>
      <c r="AE487" s="354"/>
      <c r="AF487" s="354"/>
      <c r="AG487" s="354"/>
      <c r="AH487" s="354"/>
    </row>
    <row r="488">
      <c r="A488" s="358"/>
      <c r="B488" s="358"/>
      <c r="C488" s="380"/>
      <c r="D488" s="358"/>
      <c r="E488" s="358"/>
      <c r="F488" s="358"/>
      <c r="G488" s="381"/>
      <c r="H488" s="358"/>
      <c r="I488" s="393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</row>
    <row r="489">
      <c r="A489" s="354"/>
      <c r="B489" s="354"/>
      <c r="C489" s="375"/>
      <c r="D489" s="354"/>
      <c r="E489" s="354"/>
      <c r="F489" s="354"/>
      <c r="G489" s="376"/>
      <c r="H489" s="354"/>
      <c r="I489" s="395"/>
      <c r="J489" s="354"/>
      <c r="K489" s="354"/>
      <c r="L489" s="354"/>
      <c r="M489" s="354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  <c r="Y489" s="354"/>
      <c r="Z489" s="354"/>
      <c r="AA489" s="354"/>
      <c r="AB489" s="354"/>
      <c r="AC489" s="354"/>
      <c r="AD489" s="354"/>
      <c r="AE489" s="354"/>
      <c r="AF489" s="354"/>
      <c r="AG489" s="354"/>
      <c r="AH489" s="354"/>
    </row>
    <row r="490">
      <c r="A490" s="358"/>
      <c r="B490" s="358"/>
      <c r="C490" s="380"/>
      <c r="D490" s="358"/>
      <c r="E490" s="358"/>
      <c r="F490" s="358"/>
      <c r="G490" s="381"/>
      <c r="H490" s="358"/>
      <c r="I490" s="393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</row>
    <row r="491">
      <c r="A491" s="354"/>
      <c r="B491" s="354"/>
      <c r="C491" s="375"/>
      <c r="D491" s="354"/>
      <c r="E491" s="354"/>
      <c r="F491" s="354"/>
      <c r="G491" s="376"/>
      <c r="H491" s="354"/>
      <c r="I491" s="395"/>
      <c r="J491" s="354"/>
      <c r="K491" s="354"/>
      <c r="L491" s="354"/>
      <c r="M491" s="354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  <c r="Y491" s="354"/>
      <c r="Z491" s="354"/>
      <c r="AA491" s="354"/>
      <c r="AB491" s="354"/>
      <c r="AC491" s="354"/>
      <c r="AD491" s="354"/>
      <c r="AE491" s="354"/>
      <c r="AF491" s="354"/>
      <c r="AG491" s="354"/>
      <c r="AH491" s="354"/>
    </row>
    <row r="492">
      <c r="A492" s="358"/>
      <c r="B492" s="358"/>
      <c r="C492" s="380"/>
      <c r="D492" s="358"/>
      <c r="E492" s="358"/>
      <c r="F492" s="358"/>
      <c r="G492" s="381"/>
      <c r="H492" s="358"/>
      <c r="I492" s="393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</row>
    <row r="493">
      <c r="A493" s="354"/>
      <c r="B493" s="354"/>
      <c r="C493" s="375"/>
      <c r="D493" s="354"/>
      <c r="E493" s="354"/>
      <c r="F493" s="354"/>
      <c r="G493" s="376"/>
      <c r="H493" s="354"/>
      <c r="I493" s="395"/>
      <c r="J493" s="354"/>
      <c r="K493" s="354"/>
      <c r="L493" s="354"/>
      <c r="M493" s="354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  <c r="Y493" s="354"/>
      <c r="Z493" s="354"/>
      <c r="AA493" s="354"/>
      <c r="AB493" s="354"/>
      <c r="AC493" s="354"/>
      <c r="AD493" s="354"/>
      <c r="AE493" s="354"/>
      <c r="AF493" s="354"/>
      <c r="AG493" s="354"/>
      <c r="AH493" s="354"/>
    </row>
    <row r="494">
      <c r="A494" s="358"/>
      <c r="B494" s="358"/>
      <c r="C494" s="380"/>
      <c r="D494" s="358"/>
      <c r="E494" s="358"/>
      <c r="F494" s="358"/>
      <c r="G494" s="381"/>
      <c r="H494" s="358"/>
      <c r="I494" s="393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</row>
    <row r="495">
      <c r="A495" s="354"/>
      <c r="B495" s="354"/>
      <c r="C495" s="375"/>
      <c r="D495" s="354"/>
      <c r="E495" s="354"/>
      <c r="F495" s="354"/>
      <c r="G495" s="376"/>
      <c r="H495" s="354"/>
      <c r="I495" s="395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  <c r="Z495" s="354"/>
      <c r="AA495" s="354"/>
      <c r="AB495" s="354"/>
      <c r="AC495" s="354"/>
      <c r="AD495" s="354"/>
      <c r="AE495" s="354"/>
      <c r="AF495" s="354"/>
      <c r="AG495" s="354"/>
      <c r="AH495" s="354"/>
    </row>
    <row r="496">
      <c r="A496" s="358"/>
      <c r="B496" s="358"/>
      <c r="C496" s="380"/>
      <c r="D496" s="358"/>
      <c r="E496" s="358"/>
      <c r="F496" s="358"/>
      <c r="G496" s="381"/>
      <c r="H496" s="358"/>
      <c r="I496" s="393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</row>
    <row r="497">
      <c r="A497" s="354"/>
      <c r="B497" s="354"/>
      <c r="C497" s="375"/>
      <c r="D497" s="354"/>
      <c r="E497" s="354"/>
      <c r="F497" s="354"/>
      <c r="G497" s="376"/>
      <c r="H497" s="354"/>
      <c r="I497" s="395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54"/>
      <c r="AC497" s="354"/>
      <c r="AD497" s="354"/>
      <c r="AE497" s="354"/>
      <c r="AF497" s="354"/>
      <c r="AG497" s="354"/>
      <c r="AH497" s="354"/>
    </row>
    <row r="498">
      <c r="A498" s="358"/>
      <c r="B498" s="358"/>
      <c r="C498" s="380"/>
      <c r="D498" s="358"/>
      <c r="E498" s="358"/>
      <c r="F498" s="358"/>
      <c r="G498" s="381"/>
      <c r="H498" s="358"/>
      <c r="I498" s="393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</row>
    <row r="499">
      <c r="A499" s="354"/>
      <c r="B499" s="354"/>
      <c r="C499" s="375"/>
      <c r="D499" s="354"/>
      <c r="E499" s="354"/>
      <c r="F499" s="354"/>
      <c r="G499" s="376"/>
      <c r="H499" s="354"/>
      <c r="I499" s="395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54"/>
      <c r="AC499" s="354"/>
      <c r="AD499" s="354"/>
      <c r="AE499" s="354"/>
      <c r="AF499" s="354"/>
      <c r="AG499" s="354"/>
      <c r="AH499" s="354"/>
    </row>
    <row r="500">
      <c r="A500" s="358"/>
      <c r="B500" s="358"/>
      <c r="C500" s="380"/>
      <c r="D500" s="358"/>
      <c r="E500" s="358"/>
      <c r="F500" s="358"/>
      <c r="G500" s="381"/>
      <c r="H500" s="358"/>
      <c r="I500" s="393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</row>
    <row r="501">
      <c r="A501" s="354"/>
      <c r="B501" s="354"/>
      <c r="C501" s="375"/>
      <c r="D501" s="354"/>
      <c r="E501" s="354"/>
      <c r="F501" s="354"/>
      <c r="G501" s="376"/>
      <c r="H501" s="354"/>
      <c r="I501" s="395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54"/>
      <c r="AC501" s="354"/>
      <c r="AD501" s="354"/>
      <c r="AE501" s="354"/>
      <c r="AF501" s="354"/>
      <c r="AG501" s="354"/>
      <c r="AH501" s="354"/>
    </row>
    <row r="502">
      <c r="A502" s="358"/>
      <c r="B502" s="358"/>
      <c r="C502" s="380"/>
      <c r="D502" s="358"/>
      <c r="E502" s="358"/>
      <c r="F502" s="358"/>
      <c r="G502" s="381"/>
      <c r="H502" s="358"/>
      <c r="I502" s="393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</row>
    <row r="503">
      <c r="A503" s="354"/>
      <c r="B503" s="354"/>
      <c r="C503" s="375"/>
      <c r="D503" s="354"/>
      <c r="E503" s="354"/>
      <c r="F503" s="354"/>
      <c r="G503" s="376"/>
      <c r="H503" s="354"/>
      <c r="I503" s="395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54"/>
      <c r="AC503" s="354"/>
      <c r="AD503" s="354"/>
      <c r="AE503" s="354"/>
      <c r="AF503" s="354"/>
      <c r="AG503" s="354"/>
      <c r="AH503" s="354"/>
    </row>
    <row r="504">
      <c r="A504" s="358"/>
      <c r="B504" s="358"/>
      <c r="C504" s="380"/>
      <c r="D504" s="358"/>
      <c r="E504" s="358"/>
      <c r="F504" s="358"/>
      <c r="G504" s="381"/>
      <c r="H504" s="358"/>
      <c r="I504" s="393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</row>
    <row r="505">
      <c r="A505" s="354"/>
      <c r="B505" s="354"/>
      <c r="C505" s="375"/>
      <c r="D505" s="354"/>
      <c r="E505" s="354"/>
      <c r="F505" s="354"/>
      <c r="G505" s="376"/>
      <c r="H505" s="354"/>
      <c r="I505" s="395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  <c r="AA505" s="354"/>
      <c r="AB505" s="354"/>
      <c r="AC505" s="354"/>
      <c r="AD505" s="354"/>
      <c r="AE505" s="354"/>
      <c r="AF505" s="354"/>
      <c r="AG505" s="354"/>
      <c r="AH505" s="354"/>
    </row>
    <row r="506">
      <c r="A506" s="358"/>
      <c r="B506" s="358"/>
      <c r="C506" s="380"/>
      <c r="D506" s="358"/>
      <c r="E506" s="358"/>
      <c r="F506" s="358"/>
      <c r="G506" s="381"/>
      <c r="H506" s="358"/>
      <c r="I506" s="393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</row>
    <row r="507">
      <c r="A507" s="354"/>
      <c r="B507" s="354"/>
      <c r="C507" s="375"/>
      <c r="D507" s="354"/>
      <c r="E507" s="354"/>
      <c r="F507" s="354"/>
      <c r="G507" s="376"/>
      <c r="H507" s="354"/>
      <c r="I507" s="395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54"/>
      <c r="AC507" s="354"/>
      <c r="AD507" s="354"/>
      <c r="AE507" s="354"/>
      <c r="AF507" s="354"/>
      <c r="AG507" s="354"/>
      <c r="AH507" s="354"/>
    </row>
    <row r="508">
      <c r="A508" s="358"/>
      <c r="B508" s="358"/>
      <c r="C508" s="380"/>
      <c r="D508" s="358"/>
      <c r="E508" s="358"/>
      <c r="F508" s="358"/>
      <c r="G508" s="381"/>
      <c r="H508" s="358"/>
      <c r="I508" s="393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</row>
    <row r="509">
      <c r="A509" s="354"/>
      <c r="B509" s="354"/>
      <c r="C509" s="375"/>
      <c r="D509" s="354"/>
      <c r="E509" s="354"/>
      <c r="F509" s="354"/>
      <c r="G509" s="376"/>
      <c r="H509" s="354"/>
      <c r="I509" s="395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54"/>
      <c r="AC509" s="354"/>
      <c r="AD509" s="354"/>
      <c r="AE509" s="354"/>
      <c r="AF509" s="354"/>
      <c r="AG509" s="354"/>
      <c r="AH509" s="354"/>
    </row>
    <row r="510">
      <c r="A510" s="358"/>
      <c r="B510" s="358"/>
      <c r="C510" s="380"/>
      <c r="D510" s="358"/>
      <c r="E510" s="358"/>
      <c r="F510" s="358"/>
      <c r="G510" s="381"/>
      <c r="H510" s="358"/>
      <c r="I510" s="393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</row>
    <row r="511">
      <c r="A511" s="354"/>
      <c r="B511" s="354"/>
      <c r="C511" s="375"/>
      <c r="D511" s="354"/>
      <c r="E511" s="354"/>
      <c r="F511" s="354"/>
      <c r="G511" s="376"/>
      <c r="H511" s="354"/>
      <c r="I511" s="395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54"/>
      <c r="AC511" s="354"/>
      <c r="AD511" s="354"/>
      <c r="AE511" s="354"/>
      <c r="AF511" s="354"/>
      <c r="AG511" s="354"/>
      <c r="AH511" s="354"/>
    </row>
    <row r="512">
      <c r="A512" s="358"/>
      <c r="B512" s="358"/>
      <c r="C512" s="380"/>
      <c r="D512" s="358"/>
      <c r="E512" s="358"/>
      <c r="F512" s="358"/>
      <c r="G512" s="381"/>
      <c r="H512" s="358"/>
      <c r="I512" s="393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</row>
    <row r="513">
      <c r="A513" s="354"/>
      <c r="B513" s="354"/>
      <c r="C513" s="375"/>
      <c r="D513" s="354"/>
      <c r="E513" s="354"/>
      <c r="F513" s="354"/>
      <c r="G513" s="376"/>
      <c r="H513" s="354"/>
      <c r="I513" s="395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  <c r="AA513" s="354"/>
      <c r="AB513" s="354"/>
      <c r="AC513" s="354"/>
      <c r="AD513" s="354"/>
      <c r="AE513" s="354"/>
      <c r="AF513" s="354"/>
      <c r="AG513" s="354"/>
      <c r="AH513" s="354"/>
    </row>
    <row r="514">
      <c r="A514" s="358"/>
      <c r="B514" s="358"/>
      <c r="C514" s="380"/>
      <c r="D514" s="358"/>
      <c r="E514" s="358"/>
      <c r="F514" s="358"/>
      <c r="G514" s="381"/>
      <c r="H514" s="358"/>
      <c r="I514" s="393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</row>
    <row r="515">
      <c r="A515" s="354"/>
      <c r="B515" s="354"/>
      <c r="C515" s="375"/>
      <c r="D515" s="354"/>
      <c r="E515" s="354"/>
      <c r="F515" s="354"/>
      <c r="G515" s="376"/>
      <c r="H515" s="354"/>
      <c r="I515" s="395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54"/>
      <c r="AC515" s="354"/>
      <c r="AD515" s="354"/>
      <c r="AE515" s="354"/>
      <c r="AF515" s="354"/>
      <c r="AG515" s="354"/>
      <c r="AH515" s="354"/>
    </row>
    <row r="516">
      <c r="A516" s="358"/>
      <c r="B516" s="358"/>
      <c r="C516" s="380"/>
      <c r="D516" s="358"/>
      <c r="E516" s="358"/>
      <c r="F516" s="358"/>
      <c r="G516" s="381"/>
      <c r="H516" s="358"/>
      <c r="I516" s="393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</row>
    <row r="517">
      <c r="A517" s="354"/>
      <c r="B517" s="354"/>
      <c r="C517" s="375"/>
      <c r="D517" s="354"/>
      <c r="E517" s="354"/>
      <c r="F517" s="354"/>
      <c r="G517" s="376"/>
      <c r="H517" s="354"/>
      <c r="I517" s="395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54"/>
      <c r="AC517" s="354"/>
      <c r="AD517" s="354"/>
      <c r="AE517" s="354"/>
      <c r="AF517" s="354"/>
      <c r="AG517" s="354"/>
      <c r="AH517" s="354"/>
    </row>
    <row r="518">
      <c r="A518" s="358"/>
      <c r="B518" s="358"/>
      <c r="C518" s="380"/>
      <c r="D518" s="358"/>
      <c r="E518" s="358"/>
      <c r="F518" s="358"/>
      <c r="G518" s="381"/>
      <c r="H518" s="358"/>
      <c r="I518" s="393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</row>
    <row r="519">
      <c r="A519" s="354"/>
      <c r="B519" s="354"/>
      <c r="C519" s="375"/>
      <c r="D519" s="354"/>
      <c r="E519" s="354"/>
      <c r="F519" s="354"/>
      <c r="G519" s="376"/>
      <c r="H519" s="354"/>
      <c r="I519" s="395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54"/>
      <c r="AC519" s="354"/>
      <c r="AD519" s="354"/>
      <c r="AE519" s="354"/>
      <c r="AF519" s="354"/>
      <c r="AG519" s="354"/>
      <c r="AH519" s="354"/>
    </row>
    <row r="520">
      <c r="A520" s="358"/>
      <c r="B520" s="358"/>
      <c r="C520" s="380"/>
      <c r="D520" s="358"/>
      <c r="E520" s="358"/>
      <c r="F520" s="358"/>
      <c r="G520" s="381"/>
      <c r="H520" s="358"/>
      <c r="I520" s="393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</row>
    <row r="521">
      <c r="A521" s="354"/>
      <c r="B521" s="354"/>
      <c r="C521" s="375"/>
      <c r="D521" s="354"/>
      <c r="E521" s="354"/>
      <c r="F521" s="354"/>
      <c r="G521" s="376"/>
      <c r="H521" s="354"/>
      <c r="I521" s="395"/>
      <c r="J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54"/>
      <c r="AC521" s="354"/>
      <c r="AD521" s="354"/>
      <c r="AE521" s="354"/>
      <c r="AF521" s="354"/>
      <c r="AG521" s="354"/>
      <c r="AH521" s="354"/>
    </row>
    <row r="522">
      <c r="A522" s="358"/>
      <c r="B522" s="358"/>
      <c r="C522" s="380"/>
      <c r="D522" s="358"/>
      <c r="E522" s="358"/>
      <c r="F522" s="358"/>
      <c r="G522" s="381"/>
      <c r="H522" s="358"/>
      <c r="I522" s="393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</row>
    <row r="523">
      <c r="A523" s="354"/>
      <c r="B523" s="354"/>
      <c r="C523" s="375"/>
      <c r="D523" s="354"/>
      <c r="E523" s="354"/>
      <c r="F523" s="354"/>
      <c r="G523" s="376"/>
      <c r="H523" s="354"/>
      <c r="I523" s="395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54"/>
      <c r="AC523" s="354"/>
      <c r="AD523" s="354"/>
      <c r="AE523" s="354"/>
      <c r="AF523" s="354"/>
      <c r="AG523" s="354"/>
      <c r="AH523" s="354"/>
    </row>
    <row r="524">
      <c r="A524" s="358"/>
      <c r="B524" s="358"/>
      <c r="C524" s="380"/>
      <c r="D524" s="358"/>
      <c r="E524" s="358"/>
      <c r="F524" s="358"/>
      <c r="G524" s="381"/>
      <c r="H524" s="358"/>
      <c r="I524" s="393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</row>
    <row r="525">
      <c r="A525" s="354"/>
      <c r="B525" s="354"/>
      <c r="C525" s="375"/>
      <c r="D525" s="354"/>
      <c r="E525" s="354"/>
      <c r="F525" s="354"/>
      <c r="G525" s="376"/>
      <c r="H525" s="354"/>
      <c r="I525" s="395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54"/>
      <c r="AC525" s="354"/>
      <c r="AD525" s="354"/>
      <c r="AE525" s="354"/>
      <c r="AF525" s="354"/>
      <c r="AG525" s="354"/>
      <c r="AH525" s="354"/>
    </row>
    <row r="526">
      <c r="A526" s="358"/>
      <c r="B526" s="358"/>
      <c r="C526" s="380"/>
      <c r="D526" s="358"/>
      <c r="E526" s="358"/>
      <c r="F526" s="358"/>
      <c r="G526" s="381"/>
      <c r="H526" s="358"/>
      <c r="I526" s="393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</row>
    <row r="527">
      <c r="A527" s="354"/>
      <c r="B527" s="354"/>
      <c r="C527" s="375"/>
      <c r="D527" s="354"/>
      <c r="E527" s="354"/>
      <c r="F527" s="354"/>
      <c r="G527" s="376"/>
      <c r="H527" s="354"/>
      <c r="I527" s="395"/>
      <c r="J527" s="354"/>
      <c r="K527" s="354"/>
      <c r="L527" s="354"/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54"/>
      <c r="AC527" s="354"/>
      <c r="AD527" s="354"/>
      <c r="AE527" s="354"/>
      <c r="AF527" s="354"/>
      <c r="AG527" s="354"/>
      <c r="AH527" s="354"/>
    </row>
    <row r="528">
      <c r="A528" s="358"/>
      <c r="B528" s="358"/>
      <c r="C528" s="380"/>
      <c r="D528" s="358"/>
      <c r="E528" s="358"/>
      <c r="F528" s="358"/>
      <c r="G528" s="381"/>
      <c r="H528" s="358"/>
      <c r="I528" s="393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</row>
    <row r="529">
      <c r="A529" s="354"/>
      <c r="B529" s="354"/>
      <c r="C529" s="375"/>
      <c r="D529" s="354"/>
      <c r="E529" s="354"/>
      <c r="F529" s="354"/>
      <c r="G529" s="376"/>
      <c r="H529" s="354"/>
      <c r="I529" s="395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54"/>
      <c r="AC529" s="354"/>
      <c r="AD529" s="354"/>
      <c r="AE529" s="354"/>
      <c r="AF529" s="354"/>
      <c r="AG529" s="354"/>
      <c r="AH529" s="354"/>
    </row>
    <row r="530">
      <c r="A530" s="358"/>
      <c r="B530" s="358"/>
      <c r="C530" s="380"/>
      <c r="D530" s="358"/>
      <c r="E530" s="358"/>
      <c r="F530" s="358"/>
      <c r="G530" s="381"/>
      <c r="H530" s="358"/>
      <c r="I530" s="393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</row>
    <row r="531">
      <c r="A531" s="354"/>
      <c r="B531" s="354"/>
      <c r="C531" s="375"/>
      <c r="D531" s="354"/>
      <c r="E531" s="354"/>
      <c r="F531" s="354"/>
      <c r="G531" s="376"/>
      <c r="H531" s="354"/>
      <c r="I531" s="395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54"/>
      <c r="AC531" s="354"/>
      <c r="AD531" s="354"/>
      <c r="AE531" s="354"/>
      <c r="AF531" s="354"/>
      <c r="AG531" s="354"/>
      <c r="AH531" s="354"/>
    </row>
    <row r="532">
      <c r="A532" s="358"/>
      <c r="B532" s="358"/>
      <c r="C532" s="380"/>
      <c r="D532" s="358"/>
      <c r="E532" s="358"/>
      <c r="F532" s="358"/>
      <c r="G532" s="381"/>
      <c r="H532" s="358"/>
      <c r="I532" s="393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</row>
    <row r="533">
      <c r="A533" s="354"/>
      <c r="B533" s="354"/>
      <c r="C533" s="375"/>
      <c r="D533" s="354"/>
      <c r="E533" s="354"/>
      <c r="F533" s="354"/>
      <c r="G533" s="376"/>
      <c r="H533" s="354"/>
      <c r="I533" s="395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54"/>
      <c r="AC533" s="354"/>
      <c r="AD533" s="354"/>
      <c r="AE533" s="354"/>
      <c r="AF533" s="354"/>
      <c r="AG533" s="354"/>
      <c r="AH533" s="354"/>
    </row>
    <row r="534">
      <c r="A534" s="358"/>
      <c r="B534" s="358"/>
      <c r="C534" s="380"/>
      <c r="D534" s="358"/>
      <c r="E534" s="358"/>
      <c r="F534" s="358"/>
      <c r="G534" s="381"/>
      <c r="H534" s="358"/>
      <c r="I534" s="393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</row>
    <row r="535">
      <c r="A535" s="354"/>
      <c r="B535" s="354"/>
      <c r="C535" s="375"/>
      <c r="D535" s="354"/>
      <c r="E535" s="354"/>
      <c r="F535" s="354"/>
      <c r="G535" s="376"/>
      <c r="H535" s="354"/>
      <c r="I535" s="395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54"/>
      <c r="AC535" s="354"/>
      <c r="AD535" s="354"/>
      <c r="AE535" s="354"/>
      <c r="AF535" s="354"/>
      <c r="AG535" s="354"/>
      <c r="AH535" s="354"/>
    </row>
    <row r="536">
      <c r="A536" s="358"/>
      <c r="B536" s="358"/>
      <c r="C536" s="380"/>
      <c r="D536" s="358"/>
      <c r="E536" s="358"/>
      <c r="F536" s="358"/>
      <c r="G536" s="381"/>
      <c r="H536" s="358"/>
      <c r="I536" s="393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</row>
    <row r="537">
      <c r="A537" s="354"/>
      <c r="B537" s="354"/>
      <c r="C537" s="375"/>
      <c r="D537" s="354"/>
      <c r="E537" s="354"/>
      <c r="F537" s="354"/>
      <c r="G537" s="376"/>
      <c r="H537" s="354"/>
      <c r="I537" s="395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54"/>
      <c r="AC537" s="354"/>
      <c r="AD537" s="354"/>
      <c r="AE537" s="354"/>
      <c r="AF537" s="354"/>
      <c r="AG537" s="354"/>
      <c r="AH537" s="354"/>
    </row>
    <row r="538">
      <c r="A538" s="358"/>
      <c r="B538" s="358"/>
      <c r="C538" s="380"/>
      <c r="D538" s="358"/>
      <c r="E538" s="358"/>
      <c r="F538" s="358"/>
      <c r="G538" s="381"/>
      <c r="H538" s="358"/>
      <c r="I538" s="393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</row>
    <row r="539">
      <c r="A539" s="354"/>
      <c r="B539" s="354"/>
      <c r="C539" s="375"/>
      <c r="D539" s="354"/>
      <c r="E539" s="354"/>
      <c r="F539" s="354"/>
      <c r="G539" s="376"/>
      <c r="H539" s="354"/>
      <c r="I539" s="395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  <c r="AA539" s="354"/>
      <c r="AB539" s="354"/>
      <c r="AC539" s="354"/>
      <c r="AD539" s="354"/>
      <c r="AE539" s="354"/>
      <c r="AF539" s="354"/>
      <c r="AG539" s="354"/>
      <c r="AH539" s="354"/>
    </row>
    <row r="540">
      <c r="A540" s="358"/>
      <c r="B540" s="358"/>
      <c r="C540" s="380"/>
      <c r="D540" s="358"/>
      <c r="E540" s="358"/>
      <c r="F540" s="358"/>
      <c r="G540" s="381"/>
      <c r="H540" s="358"/>
      <c r="I540" s="393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</row>
    <row r="541">
      <c r="A541" s="354"/>
      <c r="B541" s="354"/>
      <c r="C541" s="375"/>
      <c r="D541" s="354"/>
      <c r="E541" s="354"/>
      <c r="F541" s="354"/>
      <c r="G541" s="376"/>
      <c r="H541" s="354"/>
      <c r="I541" s="395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4"/>
      <c r="Z541" s="354"/>
      <c r="AA541" s="354"/>
      <c r="AB541" s="354"/>
      <c r="AC541" s="354"/>
      <c r="AD541" s="354"/>
      <c r="AE541" s="354"/>
      <c r="AF541" s="354"/>
      <c r="AG541" s="354"/>
      <c r="AH541" s="354"/>
    </row>
    <row r="542">
      <c r="A542" s="358"/>
      <c r="B542" s="358"/>
      <c r="C542" s="380"/>
      <c r="D542" s="358"/>
      <c r="E542" s="358"/>
      <c r="F542" s="358"/>
      <c r="G542" s="381"/>
      <c r="H542" s="358"/>
      <c r="I542" s="393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</row>
    <row r="543">
      <c r="A543" s="354"/>
      <c r="B543" s="354"/>
      <c r="C543" s="375"/>
      <c r="D543" s="354"/>
      <c r="E543" s="354"/>
      <c r="F543" s="354"/>
      <c r="G543" s="376"/>
      <c r="H543" s="354"/>
      <c r="I543" s="395"/>
      <c r="J543" s="354"/>
      <c r="K543" s="354"/>
      <c r="L543" s="354"/>
      <c r="M543" s="354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  <c r="Y543" s="354"/>
      <c r="Z543" s="354"/>
      <c r="AA543" s="354"/>
      <c r="AB543" s="354"/>
      <c r="AC543" s="354"/>
      <c r="AD543" s="354"/>
      <c r="AE543" s="354"/>
      <c r="AF543" s="354"/>
      <c r="AG543" s="354"/>
      <c r="AH543" s="354"/>
    </row>
    <row r="544">
      <c r="A544" s="358"/>
      <c r="B544" s="358"/>
      <c r="C544" s="380"/>
      <c r="D544" s="358"/>
      <c r="E544" s="358"/>
      <c r="F544" s="358"/>
      <c r="G544" s="381"/>
      <c r="H544" s="358"/>
      <c r="I544" s="393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</row>
    <row r="545">
      <c r="A545" s="354"/>
      <c r="B545" s="354"/>
      <c r="C545" s="375"/>
      <c r="D545" s="354"/>
      <c r="E545" s="354"/>
      <c r="F545" s="354"/>
      <c r="G545" s="376"/>
      <c r="H545" s="354"/>
      <c r="I545" s="395"/>
      <c r="J545" s="354"/>
      <c r="K545" s="354"/>
      <c r="L545" s="354"/>
      <c r="M545" s="354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  <c r="Y545" s="354"/>
      <c r="Z545" s="354"/>
      <c r="AA545" s="354"/>
      <c r="AB545" s="354"/>
      <c r="AC545" s="354"/>
      <c r="AD545" s="354"/>
      <c r="AE545" s="354"/>
      <c r="AF545" s="354"/>
      <c r="AG545" s="354"/>
      <c r="AH545" s="354"/>
    </row>
    <row r="546">
      <c r="A546" s="358"/>
      <c r="B546" s="358"/>
      <c r="C546" s="380"/>
      <c r="D546" s="358"/>
      <c r="E546" s="358"/>
      <c r="F546" s="358"/>
      <c r="G546" s="381"/>
      <c r="H546" s="358"/>
      <c r="I546" s="393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</row>
    <row r="547">
      <c r="A547" s="354"/>
      <c r="B547" s="354"/>
      <c r="C547" s="375"/>
      <c r="D547" s="354"/>
      <c r="E547" s="354"/>
      <c r="F547" s="354"/>
      <c r="G547" s="376"/>
      <c r="H547" s="354"/>
      <c r="I547" s="395"/>
      <c r="J547" s="354"/>
      <c r="K547" s="354"/>
      <c r="L547" s="354"/>
      <c r="M547" s="354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  <c r="Y547" s="354"/>
      <c r="Z547" s="354"/>
      <c r="AA547" s="354"/>
      <c r="AB547" s="354"/>
      <c r="AC547" s="354"/>
      <c r="AD547" s="354"/>
      <c r="AE547" s="354"/>
      <c r="AF547" s="354"/>
      <c r="AG547" s="354"/>
      <c r="AH547" s="354"/>
    </row>
    <row r="548">
      <c r="A548" s="358"/>
      <c r="B548" s="358"/>
      <c r="C548" s="380"/>
      <c r="D548" s="358"/>
      <c r="E548" s="358"/>
      <c r="F548" s="358"/>
      <c r="G548" s="381"/>
      <c r="H548" s="358"/>
      <c r="I548" s="393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</row>
    <row r="549">
      <c r="A549" s="354"/>
      <c r="B549" s="354"/>
      <c r="C549" s="375"/>
      <c r="D549" s="354"/>
      <c r="E549" s="354"/>
      <c r="F549" s="354"/>
      <c r="G549" s="376"/>
      <c r="H549" s="354"/>
      <c r="I549" s="395"/>
      <c r="J549" s="354"/>
      <c r="K549" s="354"/>
      <c r="L549" s="354"/>
      <c r="M549" s="354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  <c r="Y549" s="354"/>
      <c r="Z549" s="354"/>
      <c r="AA549" s="354"/>
      <c r="AB549" s="354"/>
      <c r="AC549" s="354"/>
      <c r="AD549" s="354"/>
      <c r="AE549" s="354"/>
      <c r="AF549" s="354"/>
      <c r="AG549" s="354"/>
      <c r="AH549" s="354"/>
    </row>
    <row r="550">
      <c r="A550" s="358"/>
      <c r="B550" s="358"/>
      <c r="C550" s="380"/>
      <c r="D550" s="358"/>
      <c r="E550" s="358"/>
      <c r="F550" s="358"/>
      <c r="G550" s="381"/>
      <c r="H550" s="358"/>
      <c r="I550" s="393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</row>
    <row r="551">
      <c r="A551" s="354"/>
      <c r="B551" s="354"/>
      <c r="C551" s="375"/>
      <c r="D551" s="354"/>
      <c r="E551" s="354"/>
      <c r="F551" s="354"/>
      <c r="G551" s="376"/>
      <c r="H551" s="354"/>
      <c r="I551" s="395"/>
      <c r="J551" s="354"/>
      <c r="K551" s="354"/>
      <c r="L551" s="354"/>
      <c r="M551" s="354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  <c r="Y551" s="354"/>
      <c r="Z551" s="354"/>
      <c r="AA551" s="354"/>
      <c r="AB551" s="354"/>
      <c r="AC551" s="354"/>
      <c r="AD551" s="354"/>
      <c r="AE551" s="354"/>
      <c r="AF551" s="354"/>
      <c r="AG551" s="354"/>
      <c r="AH551" s="354"/>
    </row>
    <row r="552">
      <c r="A552" s="358"/>
      <c r="B552" s="358"/>
      <c r="C552" s="380"/>
      <c r="D552" s="358"/>
      <c r="E552" s="358"/>
      <c r="F552" s="358"/>
      <c r="G552" s="381"/>
      <c r="H552" s="358"/>
      <c r="I552" s="393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</row>
    <row r="553">
      <c r="A553" s="354"/>
      <c r="B553" s="354"/>
      <c r="C553" s="375"/>
      <c r="D553" s="354"/>
      <c r="E553" s="354"/>
      <c r="F553" s="354"/>
      <c r="G553" s="376"/>
      <c r="H553" s="354"/>
      <c r="I553" s="395"/>
      <c r="J553" s="354"/>
      <c r="K553" s="354"/>
      <c r="L553" s="354"/>
      <c r="M553" s="354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  <c r="Y553" s="354"/>
      <c r="Z553" s="354"/>
      <c r="AA553" s="354"/>
      <c r="AB553" s="354"/>
      <c r="AC553" s="354"/>
      <c r="AD553" s="354"/>
      <c r="AE553" s="354"/>
      <c r="AF553" s="354"/>
      <c r="AG553" s="354"/>
      <c r="AH553" s="354"/>
    </row>
    <row r="554">
      <c r="A554" s="358"/>
      <c r="B554" s="358"/>
      <c r="C554" s="380"/>
      <c r="D554" s="358"/>
      <c r="E554" s="358"/>
      <c r="F554" s="358"/>
      <c r="G554" s="381"/>
      <c r="H554" s="358"/>
      <c r="I554" s="393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</row>
    <row r="555">
      <c r="A555" s="354"/>
      <c r="B555" s="354"/>
      <c r="C555" s="375"/>
      <c r="D555" s="354"/>
      <c r="E555" s="354"/>
      <c r="F555" s="354"/>
      <c r="G555" s="376"/>
      <c r="H555" s="354"/>
      <c r="I555" s="395"/>
      <c r="J555" s="354"/>
      <c r="K555" s="354"/>
      <c r="L555" s="354"/>
      <c r="M555" s="354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  <c r="Y555" s="354"/>
      <c r="Z555" s="354"/>
      <c r="AA555" s="354"/>
      <c r="AB555" s="354"/>
      <c r="AC555" s="354"/>
      <c r="AD555" s="354"/>
      <c r="AE555" s="354"/>
      <c r="AF555" s="354"/>
      <c r="AG555" s="354"/>
      <c r="AH555" s="354"/>
    </row>
    <row r="556">
      <c r="A556" s="358"/>
      <c r="B556" s="358"/>
      <c r="C556" s="380"/>
      <c r="D556" s="358"/>
      <c r="E556" s="358"/>
      <c r="F556" s="358"/>
      <c r="G556" s="381"/>
      <c r="H556" s="358"/>
      <c r="I556" s="393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</row>
    <row r="557">
      <c r="A557" s="354"/>
      <c r="B557" s="354"/>
      <c r="C557" s="375"/>
      <c r="D557" s="354"/>
      <c r="E557" s="354"/>
      <c r="F557" s="354"/>
      <c r="G557" s="376"/>
      <c r="H557" s="354"/>
      <c r="I557" s="395"/>
      <c r="J557" s="354"/>
      <c r="K557" s="354"/>
      <c r="L557" s="354"/>
      <c r="M557" s="354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  <c r="Y557" s="354"/>
      <c r="Z557" s="354"/>
      <c r="AA557" s="354"/>
      <c r="AB557" s="354"/>
      <c r="AC557" s="354"/>
      <c r="AD557" s="354"/>
      <c r="AE557" s="354"/>
      <c r="AF557" s="354"/>
      <c r="AG557" s="354"/>
      <c r="AH557" s="354"/>
    </row>
    <row r="558">
      <c r="A558" s="358"/>
      <c r="B558" s="358"/>
      <c r="C558" s="380"/>
      <c r="D558" s="358"/>
      <c r="E558" s="358"/>
      <c r="F558" s="358"/>
      <c r="G558" s="381"/>
      <c r="H558" s="358"/>
      <c r="I558" s="393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</row>
    <row r="559">
      <c r="A559" s="354"/>
      <c r="B559" s="354"/>
      <c r="C559" s="375"/>
      <c r="D559" s="354"/>
      <c r="E559" s="354"/>
      <c r="F559" s="354"/>
      <c r="G559" s="376"/>
      <c r="H559" s="354"/>
      <c r="I559" s="395"/>
      <c r="J559" s="354"/>
      <c r="K559" s="354"/>
      <c r="L559" s="354"/>
      <c r="M559" s="354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  <c r="Y559" s="354"/>
      <c r="Z559" s="354"/>
      <c r="AA559" s="354"/>
      <c r="AB559" s="354"/>
      <c r="AC559" s="354"/>
      <c r="AD559" s="354"/>
      <c r="AE559" s="354"/>
      <c r="AF559" s="354"/>
      <c r="AG559" s="354"/>
      <c r="AH559" s="354"/>
    </row>
    <row r="560">
      <c r="A560" s="358"/>
      <c r="B560" s="358"/>
      <c r="C560" s="380"/>
      <c r="D560" s="358"/>
      <c r="E560" s="358"/>
      <c r="F560" s="358"/>
      <c r="G560" s="381"/>
      <c r="H560" s="358"/>
      <c r="I560" s="393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</row>
    <row r="561">
      <c r="A561" s="354"/>
      <c r="B561" s="354"/>
      <c r="C561" s="375"/>
      <c r="D561" s="354"/>
      <c r="E561" s="354"/>
      <c r="F561" s="354"/>
      <c r="G561" s="376"/>
      <c r="H561" s="354"/>
      <c r="I561" s="395"/>
      <c r="J561" s="354"/>
      <c r="K561" s="354"/>
      <c r="L561" s="354"/>
      <c r="M561" s="354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  <c r="Y561" s="354"/>
      <c r="Z561" s="354"/>
      <c r="AA561" s="354"/>
      <c r="AB561" s="354"/>
      <c r="AC561" s="354"/>
      <c r="AD561" s="354"/>
      <c r="AE561" s="354"/>
      <c r="AF561" s="354"/>
      <c r="AG561" s="354"/>
      <c r="AH561" s="354"/>
    </row>
    <row r="562">
      <c r="A562" s="358"/>
      <c r="B562" s="358"/>
      <c r="C562" s="380"/>
      <c r="D562" s="358"/>
      <c r="E562" s="358"/>
      <c r="F562" s="358"/>
      <c r="G562" s="381"/>
      <c r="H562" s="358"/>
      <c r="I562" s="393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</row>
    <row r="563">
      <c r="A563" s="354"/>
      <c r="B563" s="354"/>
      <c r="C563" s="375"/>
      <c r="D563" s="354"/>
      <c r="E563" s="354"/>
      <c r="F563" s="354"/>
      <c r="G563" s="376"/>
      <c r="H563" s="354"/>
      <c r="I563" s="395"/>
      <c r="J563" s="354"/>
      <c r="K563" s="354"/>
      <c r="L563" s="354"/>
      <c r="M563" s="354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  <c r="Y563" s="354"/>
      <c r="Z563" s="354"/>
      <c r="AA563" s="354"/>
      <c r="AB563" s="354"/>
      <c r="AC563" s="354"/>
      <c r="AD563" s="354"/>
      <c r="AE563" s="354"/>
      <c r="AF563" s="354"/>
      <c r="AG563" s="354"/>
      <c r="AH563" s="354"/>
    </row>
    <row r="564">
      <c r="A564" s="358"/>
      <c r="B564" s="358"/>
      <c r="C564" s="380"/>
      <c r="D564" s="358"/>
      <c r="E564" s="358"/>
      <c r="F564" s="358"/>
      <c r="G564" s="381"/>
      <c r="H564" s="358"/>
      <c r="I564" s="393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</row>
    <row r="565">
      <c r="A565" s="354"/>
      <c r="B565" s="354"/>
      <c r="C565" s="375"/>
      <c r="D565" s="354"/>
      <c r="E565" s="354"/>
      <c r="F565" s="354"/>
      <c r="G565" s="376"/>
      <c r="H565" s="354"/>
      <c r="I565" s="395"/>
      <c r="J565" s="354"/>
      <c r="K565" s="354"/>
      <c r="L565" s="354"/>
      <c r="M565" s="354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  <c r="Y565" s="354"/>
      <c r="Z565" s="354"/>
      <c r="AA565" s="354"/>
      <c r="AB565" s="354"/>
      <c r="AC565" s="354"/>
      <c r="AD565" s="354"/>
      <c r="AE565" s="354"/>
      <c r="AF565" s="354"/>
      <c r="AG565" s="354"/>
      <c r="AH565" s="354"/>
    </row>
    <row r="566">
      <c r="A566" s="358"/>
      <c r="B566" s="358"/>
      <c r="C566" s="380"/>
      <c r="D566" s="358"/>
      <c r="E566" s="358"/>
      <c r="F566" s="358"/>
      <c r="G566" s="381"/>
      <c r="H566" s="358"/>
      <c r="I566" s="393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</row>
    <row r="567">
      <c r="A567" s="354"/>
      <c r="B567" s="354"/>
      <c r="C567" s="375"/>
      <c r="D567" s="354"/>
      <c r="E567" s="354"/>
      <c r="F567" s="354"/>
      <c r="G567" s="376"/>
      <c r="H567" s="354"/>
      <c r="I567" s="395"/>
      <c r="J567" s="354"/>
      <c r="K567" s="354"/>
      <c r="L567" s="354"/>
      <c r="M567" s="354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  <c r="Y567" s="354"/>
      <c r="Z567" s="354"/>
      <c r="AA567" s="354"/>
      <c r="AB567" s="354"/>
      <c r="AC567" s="354"/>
      <c r="AD567" s="354"/>
      <c r="AE567" s="354"/>
      <c r="AF567" s="354"/>
      <c r="AG567" s="354"/>
      <c r="AH567" s="354"/>
    </row>
    <row r="568">
      <c r="A568" s="358"/>
      <c r="B568" s="358"/>
      <c r="C568" s="380"/>
      <c r="D568" s="358"/>
      <c r="E568" s="358"/>
      <c r="F568" s="358"/>
      <c r="G568" s="381"/>
      <c r="H568" s="358"/>
      <c r="I568" s="393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</row>
    <row r="569">
      <c r="A569" s="354"/>
      <c r="B569" s="354"/>
      <c r="C569" s="375"/>
      <c r="D569" s="354"/>
      <c r="E569" s="354"/>
      <c r="F569" s="354"/>
      <c r="G569" s="376"/>
      <c r="H569" s="354"/>
      <c r="I569" s="395"/>
      <c r="J569" s="354"/>
      <c r="K569" s="354"/>
      <c r="L569" s="354"/>
      <c r="M569" s="354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  <c r="Y569" s="354"/>
      <c r="Z569" s="354"/>
      <c r="AA569" s="354"/>
      <c r="AB569" s="354"/>
      <c r="AC569" s="354"/>
      <c r="AD569" s="354"/>
      <c r="AE569" s="354"/>
      <c r="AF569" s="354"/>
      <c r="AG569" s="354"/>
      <c r="AH569" s="354"/>
    </row>
    <row r="570">
      <c r="A570" s="358"/>
      <c r="B570" s="358"/>
      <c r="C570" s="380"/>
      <c r="D570" s="358"/>
      <c r="E570" s="358"/>
      <c r="F570" s="358"/>
      <c r="G570" s="381"/>
      <c r="H570" s="358"/>
      <c r="I570" s="393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</row>
    <row r="571">
      <c r="A571" s="354"/>
      <c r="B571" s="354"/>
      <c r="C571" s="375"/>
      <c r="D571" s="354"/>
      <c r="E571" s="354"/>
      <c r="F571" s="354"/>
      <c r="G571" s="376"/>
      <c r="H571" s="354"/>
      <c r="I571" s="395"/>
      <c r="J571" s="354"/>
      <c r="K571" s="354"/>
      <c r="L571" s="354"/>
      <c r="M571" s="354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  <c r="Y571" s="354"/>
      <c r="Z571" s="354"/>
      <c r="AA571" s="354"/>
      <c r="AB571" s="354"/>
      <c r="AC571" s="354"/>
      <c r="AD571" s="354"/>
      <c r="AE571" s="354"/>
      <c r="AF571" s="354"/>
      <c r="AG571" s="354"/>
      <c r="AH571" s="354"/>
    </row>
    <row r="572">
      <c r="A572" s="358"/>
      <c r="B572" s="358"/>
      <c r="C572" s="380"/>
      <c r="D572" s="358"/>
      <c r="E572" s="358"/>
      <c r="F572" s="358"/>
      <c r="G572" s="381"/>
      <c r="H572" s="358"/>
      <c r="I572" s="393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</row>
    <row r="573">
      <c r="A573" s="354"/>
      <c r="B573" s="354"/>
      <c r="C573" s="375"/>
      <c r="D573" s="354"/>
      <c r="E573" s="354"/>
      <c r="F573" s="354"/>
      <c r="G573" s="376"/>
      <c r="H573" s="354"/>
      <c r="I573" s="395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  <c r="Z573" s="354"/>
      <c r="AA573" s="354"/>
      <c r="AB573" s="354"/>
      <c r="AC573" s="354"/>
      <c r="AD573" s="354"/>
      <c r="AE573" s="354"/>
      <c r="AF573" s="354"/>
      <c r="AG573" s="354"/>
      <c r="AH573" s="354"/>
    </row>
    <row r="574">
      <c r="A574" s="358"/>
      <c r="B574" s="358"/>
      <c r="C574" s="380"/>
      <c r="D574" s="358"/>
      <c r="E574" s="358"/>
      <c r="F574" s="358"/>
      <c r="G574" s="381"/>
      <c r="H574" s="358"/>
      <c r="I574" s="393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</row>
    <row r="575">
      <c r="A575" s="354"/>
      <c r="B575" s="354"/>
      <c r="C575" s="375"/>
      <c r="D575" s="354"/>
      <c r="E575" s="354"/>
      <c r="F575" s="354"/>
      <c r="G575" s="376"/>
      <c r="H575" s="354"/>
      <c r="I575" s="395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  <c r="AA575" s="354"/>
      <c r="AB575" s="354"/>
      <c r="AC575" s="354"/>
      <c r="AD575" s="354"/>
      <c r="AE575" s="354"/>
      <c r="AF575" s="354"/>
      <c r="AG575" s="354"/>
      <c r="AH575" s="354"/>
    </row>
    <row r="576">
      <c r="A576" s="358"/>
      <c r="B576" s="358"/>
      <c r="C576" s="380"/>
      <c r="D576" s="358"/>
      <c r="E576" s="358"/>
      <c r="F576" s="358"/>
      <c r="G576" s="381"/>
      <c r="H576" s="358"/>
      <c r="I576" s="393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</row>
    <row r="577">
      <c r="A577" s="354"/>
      <c r="B577" s="354"/>
      <c r="C577" s="375"/>
      <c r="D577" s="354"/>
      <c r="E577" s="354"/>
      <c r="F577" s="354"/>
      <c r="G577" s="376"/>
      <c r="H577" s="354"/>
      <c r="I577" s="395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  <c r="AA577" s="354"/>
      <c r="AB577" s="354"/>
      <c r="AC577" s="354"/>
      <c r="AD577" s="354"/>
      <c r="AE577" s="354"/>
      <c r="AF577" s="354"/>
      <c r="AG577" s="354"/>
      <c r="AH577" s="354"/>
    </row>
    <row r="578">
      <c r="A578" s="358"/>
      <c r="B578" s="358"/>
      <c r="C578" s="380"/>
      <c r="D578" s="358"/>
      <c r="E578" s="358"/>
      <c r="F578" s="358"/>
      <c r="G578" s="381"/>
      <c r="H578" s="358"/>
      <c r="I578" s="393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</row>
    <row r="579">
      <c r="A579" s="354"/>
      <c r="B579" s="354"/>
      <c r="C579" s="375"/>
      <c r="D579" s="354"/>
      <c r="E579" s="354"/>
      <c r="F579" s="354"/>
      <c r="G579" s="376"/>
      <c r="H579" s="354"/>
      <c r="I579" s="395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  <c r="AA579" s="354"/>
      <c r="AB579" s="354"/>
      <c r="AC579" s="354"/>
      <c r="AD579" s="354"/>
      <c r="AE579" s="354"/>
      <c r="AF579" s="354"/>
      <c r="AG579" s="354"/>
      <c r="AH579" s="354"/>
    </row>
    <row r="580">
      <c r="A580" s="358"/>
      <c r="B580" s="358"/>
      <c r="C580" s="380"/>
      <c r="D580" s="358"/>
      <c r="E580" s="358"/>
      <c r="F580" s="358"/>
      <c r="G580" s="381"/>
      <c r="H580" s="358"/>
      <c r="I580" s="393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</row>
    <row r="581">
      <c r="A581" s="354"/>
      <c r="B581" s="354"/>
      <c r="C581" s="375"/>
      <c r="D581" s="354"/>
      <c r="E581" s="354"/>
      <c r="F581" s="354"/>
      <c r="G581" s="376"/>
      <c r="H581" s="354"/>
      <c r="I581" s="395"/>
      <c r="J581" s="354"/>
      <c r="K581" s="354"/>
      <c r="L581" s="354"/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  <c r="AA581" s="354"/>
      <c r="AB581" s="354"/>
      <c r="AC581" s="354"/>
      <c r="AD581" s="354"/>
      <c r="AE581" s="354"/>
      <c r="AF581" s="354"/>
      <c r="AG581" s="354"/>
      <c r="AH581" s="354"/>
    </row>
    <row r="582">
      <c r="A582" s="358"/>
      <c r="B582" s="358"/>
      <c r="C582" s="380"/>
      <c r="D582" s="358"/>
      <c r="E582" s="358"/>
      <c r="F582" s="358"/>
      <c r="G582" s="381"/>
      <c r="H582" s="358"/>
      <c r="I582" s="393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</row>
    <row r="583">
      <c r="A583" s="354"/>
      <c r="B583" s="354"/>
      <c r="C583" s="375"/>
      <c r="D583" s="354"/>
      <c r="E583" s="354"/>
      <c r="F583" s="354"/>
      <c r="G583" s="376"/>
      <c r="H583" s="354"/>
      <c r="I583" s="395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  <c r="AA583" s="354"/>
      <c r="AB583" s="354"/>
      <c r="AC583" s="354"/>
      <c r="AD583" s="354"/>
      <c r="AE583" s="354"/>
      <c r="AF583" s="354"/>
      <c r="AG583" s="354"/>
      <c r="AH583" s="354"/>
    </row>
    <row r="584">
      <c r="A584" s="358"/>
      <c r="B584" s="358"/>
      <c r="C584" s="380"/>
      <c r="D584" s="358"/>
      <c r="E584" s="358"/>
      <c r="F584" s="358"/>
      <c r="G584" s="381"/>
      <c r="H584" s="358"/>
      <c r="I584" s="393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</row>
    <row r="585">
      <c r="A585" s="354"/>
      <c r="B585" s="354"/>
      <c r="C585" s="375"/>
      <c r="D585" s="354"/>
      <c r="E585" s="354"/>
      <c r="F585" s="354"/>
      <c r="G585" s="376"/>
      <c r="H585" s="354"/>
      <c r="I585" s="395"/>
      <c r="J585" s="354"/>
      <c r="K585" s="354"/>
      <c r="L585" s="354"/>
      <c r="M585" s="354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  <c r="Y585" s="354"/>
      <c r="Z585" s="354"/>
      <c r="AA585" s="354"/>
      <c r="AB585" s="354"/>
      <c r="AC585" s="354"/>
      <c r="AD585" s="354"/>
      <c r="AE585" s="354"/>
      <c r="AF585" s="354"/>
      <c r="AG585" s="354"/>
      <c r="AH585" s="354"/>
    </row>
    <row r="586">
      <c r="A586" s="358"/>
      <c r="B586" s="358"/>
      <c r="C586" s="380"/>
      <c r="D586" s="358"/>
      <c r="E586" s="358"/>
      <c r="F586" s="358"/>
      <c r="G586" s="381"/>
      <c r="H586" s="358"/>
      <c r="I586" s="393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</row>
    <row r="587">
      <c r="A587" s="354"/>
      <c r="B587" s="354"/>
      <c r="C587" s="375"/>
      <c r="D587" s="354"/>
      <c r="E587" s="354"/>
      <c r="F587" s="354"/>
      <c r="G587" s="376"/>
      <c r="H587" s="354"/>
      <c r="I587" s="395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  <c r="AA587" s="354"/>
      <c r="AB587" s="354"/>
      <c r="AC587" s="354"/>
      <c r="AD587" s="354"/>
      <c r="AE587" s="354"/>
      <c r="AF587" s="354"/>
      <c r="AG587" s="354"/>
      <c r="AH587" s="354"/>
    </row>
    <row r="588">
      <c r="A588" s="358"/>
      <c r="B588" s="358"/>
      <c r="C588" s="380"/>
      <c r="D588" s="358"/>
      <c r="E588" s="358"/>
      <c r="F588" s="358"/>
      <c r="G588" s="381"/>
      <c r="H588" s="358"/>
      <c r="I588" s="393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</row>
    <row r="589">
      <c r="A589" s="354"/>
      <c r="B589" s="354"/>
      <c r="C589" s="375"/>
      <c r="D589" s="354"/>
      <c r="E589" s="354"/>
      <c r="F589" s="354"/>
      <c r="G589" s="376"/>
      <c r="H589" s="354"/>
      <c r="I589" s="395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  <c r="AA589" s="354"/>
      <c r="AB589" s="354"/>
      <c r="AC589" s="354"/>
      <c r="AD589" s="354"/>
      <c r="AE589" s="354"/>
      <c r="AF589" s="354"/>
      <c r="AG589" s="354"/>
      <c r="AH589" s="354"/>
    </row>
    <row r="590">
      <c r="A590" s="358"/>
      <c r="B590" s="358"/>
      <c r="C590" s="380"/>
      <c r="D590" s="358"/>
      <c r="E590" s="358"/>
      <c r="F590" s="358"/>
      <c r="G590" s="381"/>
      <c r="H590" s="358"/>
      <c r="I590" s="393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</row>
    <row r="591">
      <c r="A591" s="354"/>
      <c r="B591" s="354"/>
      <c r="C591" s="375"/>
      <c r="D591" s="354"/>
      <c r="E591" s="354"/>
      <c r="F591" s="354"/>
      <c r="G591" s="376"/>
      <c r="H591" s="354"/>
      <c r="I591" s="395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  <c r="AA591" s="354"/>
      <c r="AB591" s="354"/>
      <c r="AC591" s="354"/>
      <c r="AD591" s="354"/>
      <c r="AE591" s="354"/>
      <c r="AF591" s="354"/>
      <c r="AG591" s="354"/>
      <c r="AH591" s="354"/>
    </row>
    <row r="592">
      <c r="A592" s="358"/>
      <c r="B592" s="358"/>
      <c r="C592" s="380"/>
      <c r="D592" s="358"/>
      <c r="E592" s="358"/>
      <c r="F592" s="358"/>
      <c r="G592" s="381"/>
      <c r="H592" s="358"/>
      <c r="I592" s="393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</row>
    <row r="593">
      <c r="A593" s="354"/>
      <c r="B593" s="354"/>
      <c r="C593" s="375"/>
      <c r="D593" s="354"/>
      <c r="E593" s="354"/>
      <c r="F593" s="354"/>
      <c r="G593" s="376"/>
      <c r="H593" s="354"/>
      <c r="I593" s="395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  <c r="AA593" s="354"/>
      <c r="AB593" s="354"/>
      <c r="AC593" s="354"/>
      <c r="AD593" s="354"/>
      <c r="AE593" s="354"/>
      <c r="AF593" s="354"/>
      <c r="AG593" s="354"/>
      <c r="AH593" s="354"/>
    </row>
    <row r="594">
      <c r="A594" s="358"/>
      <c r="B594" s="358"/>
      <c r="C594" s="380"/>
      <c r="D594" s="358"/>
      <c r="E594" s="358"/>
      <c r="F594" s="358"/>
      <c r="G594" s="381"/>
      <c r="H594" s="358"/>
      <c r="I594" s="393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</row>
    <row r="595">
      <c r="A595" s="354"/>
      <c r="B595" s="354"/>
      <c r="C595" s="375"/>
      <c r="D595" s="354"/>
      <c r="E595" s="354"/>
      <c r="F595" s="354"/>
      <c r="G595" s="376"/>
      <c r="H595" s="354"/>
      <c r="I595" s="395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  <c r="AA595" s="354"/>
      <c r="AB595" s="354"/>
      <c r="AC595" s="354"/>
      <c r="AD595" s="354"/>
      <c r="AE595" s="354"/>
      <c r="AF595" s="354"/>
      <c r="AG595" s="354"/>
      <c r="AH595" s="354"/>
    </row>
    <row r="596">
      <c r="A596" s="358"/>
      <c r="B596" s="358"/>
      <c r="C596" s="380"/>
      <c r="D596" s="358"/>
      <c r="E596" s="358"/>
      <c r="F596" s="358"/>
      <c r="G596" s="381"/>
      <c r="H596" s="358"/>
      <c r="I596" s="393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</row>
    <row r="597">
      <c r="A597" s="354"/>
      <c r="B597" s="354"/>
      <c r="C597" s="375"/>
      <c r="D597" s="354"/>
      <c r="E597" s="354"/>
      <c r="F597" s="354"/>
      <c r="G597" s="376"/>
      <c r="H597" s="354"/>
      <c r="I597" s="395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  <c r="AA597" s="354"/>
      <c r="AB597" s="354"/>
      <c r="AC597" s="354"/>
      <c r="AD597" s="354"/>
      <c r="AE597" s="354"/>
      <c r="AF597" s="354"/>
      <c r="AG597" s="354"/>
      <c r="AH597" s="354"/>
    </row>
    <row r="598">
      <c r="A598" s="358"/>
      <c r="B598" s="358"/>
      <c r="C598" s="380"/>
      <c r="D598" s="358"/>
      <c r="E598" s="358"/>
      <c r="F598" s="358"/>
      <c r="G598" s="381"/>
      <c r="H598" s="358"/>
      <c r="I598" s="393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</row>
    <row r="599">
      <c r="A599" s="354"/>
      <c r="B599" s="354"/>
      <c r="C599" s="375"/>
      <c r="D599" s="354"/>
      <c r="E599" s="354"/>
      <c r="F599" s="354"/>
      <c r="G599" s="376"/>
      <c r="H599" s="354"/>
      <c r="I599" s="395"/>
      <c r="J599" s="354"/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  <c r="AA599" s="354"/>
      <c r="AB599" s="354"/>
      <c r="AC599" s="354"/>
      <c r="AD599" s="354"/>
      <c r="AE599" s="354"/>
      <c r="AF599" s="354"/>
      <c r="AG599" s="354"/>
      <c r="AH599" s="354"/>
    </row>
    <row r="600">
      <c r="A600" s="358"/>
      <c r="B600" s="358"/>
      <c r="C600" s="380"/>
      <c r="D600" s="358"/>
      <c r="E600" s="358"/>
      <c r="F600" s="358"/>
      <c r="G600" s="381"/>
      <c r="H600" s="358"/>
      <c r="I600" s="393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</row>
    <row r="601">
      <c r="A601" s="354"/>
      <c r="B601" s="354"/>
      <c r="C601" s="375"/>
      <c r="D601" s="354"/>
      <c r="E601" s="354"/>
      <c r="F601" s="354"/>
      <c r="G601" s="376"/>
      <c r="H601" s="354"/>
      <c r="I601" s="395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  <c r="AA601" s="354"/>
      <c r="AB601" s="354"/>
      <c r="AC601" s="354"/>
      <c r="AD601" s="354"/>
      <c r="AE601" s="354"/>
      <c r="AF601" s="354"/>
      <c r="AG601" s="354"/>
      <c r="AH601" s="354"/>
    </row>
    <row r="602">
      <c r="A602" s="358"/>
      <c r="B602" s="358"/>
      <c r="C602" s="380"/>
      <c r="D602" s="358"/>
      <c r="E602" s="358"/>
      <c r="F602" s="358"/>
      <c r="G602" s="381"/>
      <c r="H602" s="358"/>
      <c r="I602" s="393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</row>
    <row r="603">
      <c r="A603" s="354"/>
      <c r="B603" s="354"/>
      <c r="C603" s="375"/>
      <c r="D603" s="354"/>
      <c r="E603" s="354"/>
      <c r="F603" s="354"/>
      <c r="G603" s="376"/>
      <c r="H603" s="354"/>
      <c r="I603" s="395"/>
      <c r="J603" s="354"/>
      <c r="K603" s="354"/>
      <c r="L603" s="354"/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  <c r="AA603" s="354"/>
      <c r="AB603" s="354"/>
      <c r="AC603" s="354"/>
      <c r="AD603" s="354"/>
      <c r="AE603" s="354"/>
      <c r="AF603" s="354"/>
      <c r="AG603" s="354"/>
      <c r="AH603" s="354"/>
    </row>
    <row r="604">
      <c r="A604" s="358"/>
      <c r="B604" s="358"/>
      <c r="C604" s="380"/>
      <c r="D604" s="358"/>
      <c r="E604" s="358"/>
      <c r="F604" s="358"/>
      <c r="G604" s="381"/>
      <c r="H604" s="358"/>
      <c r="I604" s="393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</row>
    <row r="605">
      <c r="A605" s="354"/>
      <c r="B605" s="354"/>
      <c r="C605" s="375"/>
      <c r="D605" s="354"/>
      <c r="E605" s="354"/>
      <c r="F605" s="354"/>
      <c r="G605" s="376"/>
      <c r="H605" s="354"/>
      <c r="I605" s="395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  <c r="AA605" s="354"/>
      <c r="AB605" s="354"/>
      <c r="AC605" s="354"/>
      <c r="AD605" s="354"/>
      <c r="AE605" s="354"/>
      <c r="AF605" s="354"/>
      <c r="AG605" s="354"/>
      <c r="AH605" s="354"/>
    </row>
    <row r="606">
      <c r="A606" s="358"/>
      <c r="B606" s="358"/>
      <c r="C606" s="380"/>
      <c r="D606" s="358"/>
      <c r="E606" s="358"/>
      <c r="F606" s="358"/>
      <c r="G606" s="381"/>
      <c r="H606" s="358"/>
      <c r="I606" s="393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</row>
    <row r="607">
      <c r="A607" s="354"/>
      <c r="B607" s="354"/>
      <c r="C607" s="375"/>
      <c r="D607" s="354"/>
      <c r="E607" s="354"/>
      <c r="F607" s="354"/>
      <c r="G607" s="376"/>
      <c r="H607" s="354"/>
      <c r="I607" s="395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  <c r="AA607" s="354"/>
      <c r="AB607" s="354"/>
      <c r="AC607" s="354"/>
      <c r="AD607" s="354"/>
      <c r="AE607" s="354"/>
      <c r="AF607" s="354"/>
      <c r="AG607" s="354"/>
      <c r="AH607" s="354"/>
    </row>
    <row r="608">
      <c r="A608" s="358"/>
      <c r="B608" s="358"/>
      <c r="C608" s="380"/>
      <c r="D608" s="358"/>
      <c r="E608" s="358"/>
      <c r="F608" s="358"/>
      <c r="G608" s="381"/>
      <c r="H608" s="358"/>
      <c r="I608" s="393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</row>
    <row r="609">
      <c r="A609" s="354"/>
      <c r="B609" s="354"/>
      <c r="C609" s="375"/>
      <c r="D609" s="354"/>
      <c r="E609" s="354"/>
      <c r="F609" s="354"/>
      <c r="G609" s="376"/>
      <c r="H609" s="354"/>
      <c r="I609" s="395"/>
      <c r="J609" s="354"/>
      <c r="K609" s="354"/>
      <c r="L609" s="354"/>
      <c r="M609" s="354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  <c r="AA609" s="354"/>
      <c r="AB609" s="354"/>
      <c r="AC609" s="354"/>
      <c r="AD609" s="354"/>
      <c r="AE609" s="354"/>
      <c r="AF609" s="354"/>
      <c r="AG609" s="354"/>
      <c r="AH609" s="354"/>
    </row>
    <row r="610">
      <c r="A610" s="358"/>
      <c r="B610" s="358"/>
      <c r="C610" s="380"/>
      <c r="D610" s="358"/>
      <c r="E610" s="358"/>
      <c r="F610" s="358"/>
      <c r="G610" s="381"/>
      <c r="H610" s="358"/>
      <c r="I610" s="393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</row>
    <row r="611">
      <c r="A611" s="354"/>
      <c r="B611" s="354"/>
      <c r="C611" s="375"/>
      <c r="D611" s="354"/>
      <c r="E611" s="354"/>
      <c r="F611" s="354"/>
      <c r="G611" s="376"/>
      <c r="H611" s="354"/>
      <c r="I611" s="395"/>
      <c r="J611" s="354"/>
      <c r="K611" s="354"/>
      <c r="L611" s="354"/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  <c r="AA611" s="354"/>
      <c r="AB611" s="354"/>
      <c r="AC611" s="354"/>
      <c r="AD611" s="354"/>
      <c r="AE611" s="354"/>
      <c r="AF611" s="354"/>
      <c r="AG611" s="354"/>
      <c r="AH611" s="354"/>
    </row>
    <row r="612">
      <c r="A612" s="358"/>
      <c r="B612" s="358"/>
      <c r="C612" s="380"/>
      <c r="D612" s="358"/>
      <c r="E612" s="358"/>
      <c r="F612" s="358"/>
      <c r="G612" s="381"/>
      <c r="H612" s="358"/>
      <c r="I612" s="393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</row>
    <row r="613">
      <c r="A613" s="354"/>
      <c r="B613" s="354"/>
      <c r="C613" s="375"/>
      <c r="D613" s="354"/>
      <c r="E613" s="354"/>
      <c r="F613" s="354"/>
      <c r="G613" s="376"/>
      <c r="H613" s="354"/>
      <c r="I613" s="395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  <c r="AA613" s="354"/>
      <c r="AB613" s="354"/>
      <c r="AC613" s="354"/>
      <c r="AD613" s="354"/>
      <c r="AE613" s="354"/>
      <c r="AF613" s="354"/>
      <c r="AG613" s="354"/>
      <c r="AH613" s="354"/>
    </row>
    <row r="614">
      <c r="A614" s="358"/>
      <c r="B614" s="358"/>
      <c r="C614" s="380"/>
      <c r="D614" s="358"/>
      <c r="E614" s="358"/>
      <c r="F614" s="358"/>
      <c r="G614" s="381"/>
      <c r="H614" s="358"/>
      <c r="I614" s="393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</row>
    <row r="615">
      <c r="A615" s="354"/>
      <c r="B615" s="354"/>
      <c r="C615" s="375"/>
      <c r="D615" s="354"/>
      <c r="E615" s="354"/>
      <c r="F615" s="354"/>
      <c r="G615" s="376"/>
      <c r="H615" s="354"/>
      <c r="I615" s="395"/>
      <c r="J615" s="354"/>
      <c r="K615" s="354"/>
      <c r="L615" s="354"/>
      <c r="M615" s="354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  <c r="AA615" s="354"/>
      <c r="AB615" s="354"/>
      <c r="AC615" s="354"/>
      <c r="AD615" s="354"/>
      <c r="AE615" s="354"/>
      <c r="AF615" s="354"/>
      <c r="AG615" s="354"/>
      <c r="AH615" s="354"/>
    </row>
    <row r="616">
      <c r="A616" s="358"/>
      <c r="B616" s="358"/>
      <c r="C616" s="380"/>
      <c r="D616" s="358"/>
      <c r="E616" s="358"/>
      <c r="F616" s="358"/>
      <c r="G616" s="381"/>
      <c r="H616" s="358"/>
      <c r="I616" s="393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</row>
    <row r="617">
      <c r="A617" s="354"/>
      <c r="B617" s="354"/>
      <c r="C617" s="375"/>
      <c r="D617" s="354"/>
      <c r="E617" s="354"/>
      <c r="F617" s="354"/>
      <c r="G617" s="376"/>
      <c r="H617" s="354"/>
      <c r="I617" s="395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  <c r="AA617" s="354"/>
      <c r="AB617" s="354"/>
      <c r="AC617" s="354"/>
      <c r="AD617" s="354"/>
      <c r="AE617" s="354"/>
      <c r="AF617" s="354"/>
      <c r="AG617" s="354"/>
      <c r="AH617" s="354"/>
    </row>
    <row r="618">
      <c r="A618" s="358"/>
      <c r="B618" s="358"/>
      <c r="C618" s="380"/>
      <c r="D618" s="358"/>
      <c r="E618" s="358"/>
      <c r="F618" s="358"/>
      <c r="G618" s="381"/>
      <c r="H618" s="358"/>
      <c r="I618" s="393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</row>
    <row r="619">
      <c r="A619" s="354"/>
      <c r="B619" s="354"/>
      <c r="C619" s="375"/>
      <c r="D619" s="354"/>
      <c r="E619" s="354"/>
      <c r="F619" s="354"/>
      <c r="G619" s="376"/>
      <c r="H619" s="354"/>
      <c r="I619" s="395"/>
      <c r="J619" s="354"/>
      <c r="K619" s="354"/>
      <c r="L619" s="354"/>
      <c r="M619" s="354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  <c r="Y619" s="354"/>
      <c r="Z619" s="354"/>
      <c r="AA619" s="354"/>
      <c r="AB619" s="354"/>
      <c r="AC619" s="354"/>
      <c r="AD619" s="354"/>
      <c r="AE619" s="354"/>
      <c r="AF619" s="354"/>
      <c r="AG619" s="354"/>
      <c r="AH619" s="354"/>
    </row>
    <row r="620">
      <c r="A620" s="358"/>
      <c r="B620" s="358"/>
      <c r="C620" s="380"/>
      <c r="D620" s="358"/>
      <c r="E620" s="358"/>
      <c r="F620" s="358"/>
      <c r="G620" s="381"/>
      <c r="H620" s="358"/>
      <c r="I620" s="393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</row>
    <row r="621">
      <c r="A621" s="354"/>
      <c r="B621" s="354"/>
      <c r="C621" s="375"/>
      <c r="D621" s="354"/>
      <c r="E621" s="354"/>
      <c r="F621" s="354"/>
      <c r="G621" s="376"/>
      <c r="H621" s="354"/>
      <c r="I621" s="395"/>
      <c r="J621" s="354"/>
      <c r="K621" s="354"/>
      <c r="L621" s="354"/>
      <c r="M621" s="354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  <c r="Y621" s="354"/>
      <c r="Z621" s="354"/>
      <c r="AA621" s="354"/>
      <c r="AB621" s="354"/>
      <c r="AC621" s="354"/>
      <c r="AD621" s="354"/>
      <c r="AE621" s="354"/>
      <c r="AF621" s="354"/>
      <c r="AG621" s="354"/>
      <c r="AH621" s="354"/>
    </row>
    <row r="622">
      <c r="A622" s="358"/>
      <c r="B622" s="358"/>
      <c r="C622" s="380"/>
      <c r="D622" s="358"/>
      <c r="E622" s="358"/>
      <c r="F622" s="358"/>
      <c r="G622" s="381"/>
      <c r="H622" s="358"/>
      <c r="I622" s="393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</row>
    <row r="623">
      <c r="A623" s="354"/>
      <c r="B623" s="354"/>
      <c r="C623" s="375"/>
      <c r="D623" s="354"/>
      <c r="E623" s="354"/>
      <c r="F623" s="354"/>
      <c r="G623" s="376"/>
      <c r="H623" s="354"/>
      <c r="I623" s="395"/>
      <c r="J623" s="354"/>
      <c r="K623" s="354"/>
      <c r="L623" s="354"/>
      <c r="M623" s="354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  <c r="Y623" s="354"/>
      <c r="Z623" s="354"/>
      <c r="AA623" s="354"/>
      <c r="AB623" s="354"/>
      <c r="AC623" s="354"/>
      <c r="AD623" s="354"/>
      <c r="AE623" s="354"/>
      <c r="AF623" s="354"/>
      <c r="AG623" s="354"/>
      <c r="AH623" s="354"/>
    </row>
    <row r="624">
      <c r="A624" s="358"/>
      <c r="B624" s="358"/>
      <c r="C624" s="380"/>
      <c r="D624" s="358"/>
      <c r="E624" s="358"/>
      <c r="F624" s="358"/>
      <c r="G624" s="381"/>
      <c r="H624" s="358"/>
      <c r="I624" s="393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</row>
    <row r="625">
      <c r="A625" s="354"/>
      <c r="B625" s="354"/>
      <c r="C625" s="375"/>
      <c r="D625" s="354"/>
      <c r="E625" s="354"/>
      <c r="F625" s="354"/>
      <c r="G625" s="376"/>
      <c r="H625" s="354"/>
      <c r="I625" s="395"/>
      <c r="J625" s="354"/>
      <c r="K625" s="354"/>
      <c r="L625" s="354"/>
      <c r="M625" s="354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  <c r="Y625" s="354"/>
      <c r="Z625" s="354"/>
      <c r="AA625" s="354"/>
      <c r="AB625" s="354"/>
      <c r="AC625" s="354"/>
      <c r="AD625" s="354"/>
      <c r="AE625" s="354"/>
      <c r="AF625" s="354"/>
      <c r="AG625" s="354"/>
      <c r="AH625" s="354"/>
    </row>
    <row r="626">
      <c r="A626" s="358"/>
      <c r="B626" s="358"/>
      <c r="C626" s="380"/>
      <c r="D626" s="358"/>
      <c r="E626" s="358"/>
      <c r="F626" s="358"/>
      <c r="G626" s="381"/>
      <c r="H626" s="358"/>
      <c r="I626" s="393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</row>
    <row r="627">
      <c r="A627" s="354"/>
      <c r="B627" s="354"/>
      <c r="C627" s="375"/>
      <c r="D627" s="354"/>
      <c r="E627" s="354"/>
      <c r="F627" s="354"/>
      <c r="G627" s="376"/>
      <c r="H627" s="354"/>
      <c r="I627" s="395"/>
      <c r="J627" s="354"/>
      <c r="K627" s="354"/>
      <c r="L627" s="354"/>
      <c r="M627" s="354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  <c r="Y627" s="354"/>
      <c r="Z627" s="354"/>
      <c r="AA627" s="354"/>
      <c r="AB627" s="354"/>
      <c r="AC627" s="354"/>
      <c r="AD627" s="354"/>
      <c r="AE627" s="354"/>
      <c r="AF627" s="354"/>
      <c r="AG627" s="354"/>
      <c r="AH627" s="354"/>
    </row>
    <row r="628">
      <c r="A628" s="358"/>
      <c r="B628" s="358"/>
      <c r="C628" s="380"/>
      <c r="D628" s="358"/>
      <c r="E628" s="358"/>
      <c r="F628" s="358"/>
      <c r="G628" s="381"/>
      <c r="H628" s="358"/>
      <c r="I628" s="393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8"/>
      <c r="AA628" s="358"/>
      <c r="AB628" s="358"/>
      <c r="AC628" s="358"/>
      <c r="AD628" s="358"/>
      <c r="AE628" s="358"/>
      <c r="AF628" s="358"/>
      <c r="AG628" s="358"/>
      <c r="AH628" s="358"/>
    </row>
    <row r="629">
      <c r="A629" s="354"/>
      <c r="B629" s="354"/>
      <c r="C629" s="375"/>
      <c r="D629" s="354"/>
      <c r="E629" s="354"/>
      <c r="F629" s="354"/>
      <c r="G629" s="376"/>
      <c r="H629" s="354"/>
      <c r="I629" s="395"/>
      <c r="J629" s="354"/>
      <c r="K629" s="354"/>
      <c r="L629" s="354"/>
      <c r="M629" s="354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  <c r="Y629" s="354"/>
      <c r="Z629" s="354"/>
      <c r="AA629" s="354"/>
      <c r="AB629" s="354"/>
      <c r="AC629" s="354"/>
      <c r="AD629" s="354"/>
      <c r="AE629" s="354"/>
      <c r="AF629" s="354"/>
      <c r="AG629" s="354"/>
      <c r="AH629" s="354"/>
    </row>
    <row r="630">
      <c r="A630" s="358"/>
      <c r="B630" s="358"/>
      <c r="C630" s="380"/>
      <c r="D630" s="358"/>
      <c r="E630" s="358"/>
      <c r="F630" s="358"/>
      <c r="G630" s="381"/>
      <c r="H630" s="358"/>
      <c r="I630" s="393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8"/>
      <c r="AA630" s="358"/>
      <c r="AB630" s="358"/>
      <c r="AC630" s="358"/>
      <c r="AD630" s="358"/>
      <c r="AE630" s="358"/>
      <c r="AF630" s="358"/>
      <c r="AG630" s="358"/>
      <c r="AH630" s="358"/>
    </row>
    <row r="631">
      <c r="A631" s="354"/>
      <c r="B631" s="354"/>
      <c r="C631" s="375"/>
      <c r="D631" s="354"/>
      <c r="E631" s="354"/>
      <c r="F631" s="354"/>
      <c r="G631" s="376"/>
      <c r="H631" s="354"/>
      <c r="I631" s="395"/>
      <c r="J631" s="354"/>
      <c r="K631" s="354"/>
      <c r="L631" s="354"/>
      <c r="M631" s="354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  <c r="Y631" s="354"/>
      <c r="Z631" s="354"/>
      <c r="AA631" s="354"/>
      <c r="AB631" s="354"/>
      <c r="AC631" s="354"/>
      <c r="AD631" s="354"/>
      <c r="AE631" s="354"/>
      <c r="AF631" s="354"/>
      <c r="AG631" s="354"/>
      <c r="AH631" s="354"/>
    </row>
    <row r="632">
      <c r="A632" s="358"/>
      <c r="B632" s="358"/>
      <c r="C632" s="380"/>
      <c r="D632" s="358"/>
      <c r="E632" s="358"/>
      <c r="F632" s="358"/>
      <c r="G632" s="381"/>
      <c r="H632" s="358"/>
      <c r="I632" s="393"/>
      <c r="J632" s="358"/>
      <c r="K632" s="358"/>
      <c r="L632" s="358"/>
      <c r="M632" s="358"/>
      <c r="N632" s="358"/>
      <c r="O632" s="358"/>
      <c r="P632" s="358"/>
      <c r="Q632" s="358"/>
      <c r="R632" s="358"/>
      <c r="S632" s="358"/>
      <c r="T632" s="358"/>
      <c r="U632" s="358"/>
      <c r="V632" s="358"/>
      <c r="W632" s="358"/>
      <c r="X632" s="358"/>
      <c r="Y632" s="358"/>
      <c r="Z632" s="358"/>
      <c r="AA632" s="358"/>
      <c r="AB632" s="358"/>
      <c r="AC632" s="358"/>
      <c r="AD632" s="358"/>
      <c r="AE632" s="358"/>
      <c r="AF632" s="358"/>
      <c r="AG632" s="358"/>
      <c r="AH632" s="358"/>
    </row>
    <row r="633">
      <c r="A633" s="354"/>
      <c r="B633" s="354"/>
      <c r="C633" s="375"/>
      <c r="D633" s="354"/>
      <c r="E633" s="354"/>
      <c r="F633" s="354"/>
      <c r="G633" s="376"/>
      <c r="H633" s="354"/>
      <c r="I633" s="395"/>
      <c r="J633" s="354"/>
      <c r="K633" s="354"/>
      <c r="L633" s="354"/>
      <c r="M633" s="354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  <c r="Y633" s="354"/>
      <c r="Z633" s="354"/>
      <c r="AA633" s="354"/>
      <c r="AB633" s="354"/>
      <c r="AC633" s="354"/>
      <c r="AD633" s="354"/>
      <c r="AE633" s="354"/>
      <c r="AF633" s="354"/>
      <c r="AG633" s="354"/>
      <c r="AH633" s="354"/>
    </row>
    <row r="634">
      <c r="A634" s="358"/>
      <c r="B634" s="358"/>
      <c r="C634" s="380"/>
      <c r="D634" s="358"/>
      <c r="E634" s="358"/>
      <c r="F634" s="358"/>
      <c r="G634" s="381"/>
      <c r="H634" s="358"/>
      <c r="I634" s="393"/>
      <c r="J634" s="358"/>
      <c r="K634" s="358"/>
      <c r="L634" s="358"/>
      <c r="M634" s="358"/>
      <c r="N634" s="358"/>
      <c r="O634" s="358"/>
      <c r="P634" s="358"/>
      <c r="Q634" s="358"/>
      <c r="R634" s="358"/>
      <c r="S634" s="358"/>
      <c r="T634" s="358"/>
      <c r="U634" s="358"/>
      <c r="V634" s="358"/>
      <c r="W634" s="358"/>
      <c r="X634" s="358"/>
      <c r="Y634" s="358"/>
      <c r="Z634" s="358"/>
      <c r="AA634" s="358"/>
      <c r="AB634" s="358"/>
      <c r="AC634" s="358"/>
      <c r="AD634" s="358"/>
      <c r="AE634" s="358"/>
      <c r="AF634" s="358"/>
      <c r="AG634" s="358"/>
      <c r="AH634" s="358"/>
    </row>
    <row r="635">
      <c r="A635" s="354"/>
      <c r="B635" s="354"/>
      <c r="C635" s="375"/>
      <c r="D635" s="354"/>
      <c r="E635" s="354"/>
      <c r="F635" s="354"/>
      <c r="G635" s="376"/>
      <c r="H635" s="354"/>
      <c r="I635" s="395"/>
      <c r="J635" s="354"/>
      <c r="K635" s="354"/>
      <c r="L635" s="354"/>
      <c r="M635" s="354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  <c r="Y635" s="354"/>
      <c r="Z635" s="354"/>
      <c r="AA635" s="354"/>
      <c r="AB635" s="354"/>
      <c r="AC635" s="354"/>
      <c r="AD635" s="354"/>
      <c r="AE635" s="354"/>
      <c r="AF635" s="354"/>
      <c r="AG635" s="354"/>
      <c r="AH635" s="354"/>
    </row>
    <row r="636">
      <c r="A636" s="358"/>
      <c r="B636" s="358"/>
      <c r="C636" s="380"/>
      <c r="D636" s="358"/>
      <c r="E636" s="358"/>
      <c r="F636" s="358"/>
      <c r="G636" s="381"/>
      <c r="H636" s="358"/>
      <c r="I636" s="393"/>
      <c r="J636" s="358"/>
      <c r="K636" s="358"/>
      <c r="L636" s="358"/>
      <c r="M636" s="358"/>
      <c r="N636" s="358"/>
      <c r="O636" s="358"/>
      <c r="P636" s="358"/>
      <c r="Q636" s="358"/>
      <c r="R636" s="358"/>
      <c r="S636" s="358"/>
      <c r="T636" s="358"/>
      <c r="U636" s="358"/>
      <c r="V636" s="358"/>
      <c r="W636" s="358"/>
      <c r="X636" s="358"/>
      <c r="Y636" s="358"/>
      <c r="Z636" s="358"/>
      <c r="AA636" s="358"/>
      <c r="AB636" s="358"/>
      <c r="AC636" s="358"/>
      <c r="AD636" s="358"/>
      <c r="AE636" s="358"/>
      <c r="AF636" s="358"/>
      <c r="AG636" s="358"/>
      <c r="AH636" s="358"/>
    </row>
    <row r="637">
      <c r="A637" s="354"/>
      <c r="B637" s="354"/>
      <c r="C637" s="375"/>
      <c r="D637" s="354"/>
      <c r="E637" s="354"/>
      <c r="F637" s="354"/>
      <c r="G637" s="376"/>
      <c r="H637" s="354"/>
      <c r="I637" s="395"/>
      <c r="J637" s="354"/>
      <c r="K637" s="354"/>
      <c r="L637" s="354"/>
      <c r="M637" s="354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  <c r="Y637" s="354"/>
      <c r="Z637" s="354"/>
      <c r="AA637" s="354"/>
      <c r="AB637" s="354"/>
      <c r="AC637" s="354"/>
      <c r="AD637" s="354"/>
      <c r="AE637" s="354"/>
      <c r="AF637" s="354"/>
      <c r="AG637" s="354"/>
      <c r="AH637" s="354"/>
    </row>
    <row r="638">
      <c r="A638" s="358"/>
      <c r="B638" s="358"/>
      <c r="C638" s="380"/>
      <c r="D638" s="358"/>
      <c r="E638" s="358"/>
      <c r="F638" s="358"/>
      <c r="G638" s="381"/>
      <c r="H638" s="358"/>
      <c r="I638" s="393"/>
      <c r="J638" s="358"/>
      <c r="K638" s="358"/>
      <c r="L638" s="358"/>
      <c r="M638" s="358"/>
      <c r="N638" s="358"/>
      <c r="O638" s="358"/>
      <c r="P638" s="358"/>
      <c r="Q638" s="358"/>
      <c r="R638" s="358"/>
      <c r="S638" s="358"/>
      <c r="T638" s="358"/>
      <c r="U638" s="358"/>
      <c r="V638" s="358"/>
      <c r="W638" s="358"/>
      <c r="X638" s="358"/>
      <c r="Y638" s="358"/>
      <c r="Z638" s="358"/>
      <c r="AA638" s="358"/>
      <c r="AB638" s="358"/>
      <c r="AC638" s="358"/>
      <c r="AD638" s="358"/>
      <c r="AE638" s="358"/>
      <c r="AF638" s="358"/>
      <c r="AG638" s="358"/>
      <c r="AH638" s="358"/>
    </row>
    <row r="639">
      <c r="A639" s="354"/>
      <c r="B639" s="354"/>
      <c r="C639" s="375"/>
      <c r="D639" s="354"/>
      <c r="E639" s="354"/>
      <c r="F639" s="354"/>
      <c r="G639" s="376"/>
      <c r="H639" s="354"/>
      <c r="I639" s="395"/>
      <c r="J639" s="354"/>
      <c r="K639" s="354"/>
      <c r="L639" s="354"/>
      <c r="M639" s="354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  <c r="Y639" s="354"/>
      <c r="Z639" s="354"/>
      <c r="AA639" s="354"/>
      <c r="AB639" s="354"/>
      <c r="AC639" s="354"/>
      <c r="AD639" s="354"/>
      <c r="AE639" s="354"/>
      <c r="AF639" s="354"/>
      <c r="AG639" s="354"/>
      <c r="AH639" s="354"/>
    </row>
    <row r="640">
      <c r="A640" s="358"/>
      <c r="B640" s="358"/>
      <c r="C640" s="380"/>
      <c r="D640" s="358"/>
      <c r="E640" s="358"/>
      <c r="F640" s="358"/>
      <c r="G640" s="381"/>
      <c r="H640" s="358"/>
      <c r="I640" s="393"/>
      <c r="J640" s="358"/>
      <c r="K640" s="358"/>
      <c r="L640" s="358"/>
      <c r="M640" s="358"/>
      <c r="N640" s="358"/>
      <c r="O640" s="358"/>
      <c r="P640" s="358"/>
      <c r="Q640" s="358"/>
      <c r="R640" s="358"/>
      <c r="S640" s="358"/>
      <c r="T640" s="358"/>
      <c r="U640" s="358"/>
      <c r="V640" s="358"/>
      <c r="W640" s="358"/>
      <c r="X640" s="358"/>
      <c r="Y640" s="358"/>
      <c r="Z640" s="358"/>
      <c r="AA640" s="358"/>
      <c r="AB640" s="358"/>
      <c r="AC640" s="358"/>
      <c r="AD640" s="358"/>
      <c r="AE640" s="358"/>
      <c r="AF640" s="358"/>
      <c r="AG640" s="358"/>
      <c r="AH640" s="358"/>
    </row>
    <row r="641">
      <c r="A641" s="354"/>
      <c r="B641" s="354"/>
      <c r="C641" s="375"/>
      <c r="D641" s="354"/>
      <c r="E641" s="354"/>
      <c r="F641" s="354"/>
      <c r="G641" s="376"/>
      <c r="H641" s="354"/>
      <c r="I641" s="395"/>
      <c r="J641" s="354"/>
      <c r="K641" s="354"/>
      <c r="L641" s="354"/>
      <c r="M641" s="354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  <c r="Y641" s="354"/>
      <c r="Z641" s="354"/>
      <c r="AA641" s="354"/>
      <c r="AB641" s="354"/>
      <c r="AC641" s="354"/>
      <c r="AD641" s="354"/>
      <c r="AE641" s="354"/>
      <c r="AF641" s="354"/>
      <c r="AG641" s="354"/>
      <c r="AH641" s="354"/>
    </row>
    <row r="642">
      <c r="A642" s="358"/>
      <c r="B642" s="358"/>
      <c r="C642" s="380"/>
      <c r="D642" s="358"/>
      <c r="E642" s="358"/>
      <c r="F642" s="358"/>
      <c r="G642" s="381"/>
      <c r="H642" s="358"/>
      <c r="I642" s="393"/>
      <c r="J642" s="358"/>
      <c r="K642" s="358"/>
      <c r="L642" s="358"/>
      <c r="M642" s="358"/>
      <c r="N642" s="358"/>
      <c r="O642" s="358"/>
      <c r="P642" s="358"/>
      <c r="Q642" s="358"/>
      <c r="R642" s="358"/>
      <c r="S642" s="358"/>
      <c r="T642" s="358"/>
      <c r="U642" s="358"/>
      <c r="V642" s="358"/>
      <c r="W642" s="358"/>
      <c r="X642" s="358"/>
      <c r="Y642" s="358"/>
      <c r="Z642" s="358"/>
      <c r="AA642" s="358"/>
      <c r="AB642" s="358"/>
      <c r="AC642" s="358"/>
      <c r="AD642" s="358"/>
      <c r="AE642" s="358"/>
      <c r="AF642" s="358"/>
      <c r="AG642" s="358"/>
      <c r="AH642" s="358"/>
    </row>
    <row r="643">
      <c r="A643" s="354"/>
      <c r="B643" s="354"/>
      <c r="C643" s="375"/>
      <c r="D643" s="354"/>
      <c r="E643" s="354"/>
      <c r="F643" s="354"/>
      <c r="G643" s="376"/>
      <c r="H643" s="354"/>
      <c r="I643" s="395"/>
      <c r="J643" s="354"/>
      <c r="K643" s="354"/>
      <c r="L643" s="354"/>
      <c r="M643" s="354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  <c r="Y643" s="354"/>
      <c r="Z643" s="354"/>
      <c r="AA643" s="354"/>
      <c r="AB643" s="354"/>
      <c r="AC643" s="354"/>
      <c r="AD643" s="354"/>
      <c r="AE643" s="354"/>
      <c r="AF643" s="354"/>
      <c r="AG643" s="354"/>
      <c r="AH643" s="354"/>
    </row>
    <row r="644">
      <c r="A644" s="358"/>
      <c r="B644" s="358"/>
      <c r="C644" s="380"/>
      <c r="D644" s="358"/>
      <c r="E644" s="358"/>
      <c r="F644" s="358"/>
      <c r="G644" s="381"/>
      <c r="H644" s="358"/>
      <c r="I644" s="393"/>
      <c r="J644" s="358"/>
      <c r="K644" s="358"/>
      <c r="L644" s="358"/>
      <c r="M644" s="358"/>
      <c r="N644" s="358"/>
      <c r="O644" s="358"/>
      <c r="P644" s="358"/>
      <c r="Q644" s="358"/>
      <c r="R644" s="358"/>
      <c r="S644" s="358"/>
      <c r="T644" s="358"/>
      <c r="U644" s="358"/>
      <c r="V644" s="358"/>
      <c r="W644" s="358"/>
      <c r="X644" s="358"/>
      <c r="Y644" s="358"/>
      <c r="Z644" s="358"/>
      <c r="AA644" s="358"/>
      <c r="AB644" s="358"/>
      <c r="AC644" s="358"/>
      <c r="AD644" s="358"/>
      <c r="AE644" s="358"/>
      <c r="AF644" s="358"/>
      <c r="AG644" s="358"/>
      <c r="AH644" s="358"/>
    </row>
    <row r="645">
      <c r="A645" s="354"/>
      <c r="B645" s="354"/>
      <c r="C645" s="375"/>
      <c r="D645" s="354"/>
      <c r="E645" s="354"/>
      <c r="F645" s="354"/>
      <c r="G645" s="376"/>
      <c r="H645" s="354"/>
      <c r="I645" s="395"/>
      <c r="J645" s="354"/>
      <c r="K645" s="354"/>
      <c r="L645" s="354"/>
      <c r="M645" s="354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  <c r="Y645" s="354"/>
      <c r="Z645" s="354"/>
      <c r="AA645" s="354"/>
      <c r="AB645" s="354"/>
      <c r="AC645" s="354"/>
      <c r="AD645" s="354"/>
      <c r="AE645" s="354"/>
      <c r="AF645" s="354"/>
      <c r="AG645" s="354"/>
      <c r="AH645" s="354"/>
    </row>
    <row r="646">
      <c r="A646" s="358"/>
      <c r="B646" s="358"/>
      <c r="C646" s="380"/>
      <c r="D646" s="358"/>
      <c r="E646" s="358"/>
      <c r="F646" s="358"/>
      <c r="G646" s="381"/>
      <c r="H646" s="358"/>
      <c r="I646" s="393"/>
      <c r="J646" s="358"/>
      <c r="K646" s="358"/>
      <c r="L646" s="358"/>
      <c r="M646" s="358"/>
      <c r="N646" s="358"/>
      <c r="O646" s="358"/>
      <c r="P646" s="358"/>
      <c r="Q646" s="358"/>
      <c r="R646" s="358"/>
      <c r="S646" s="358"/>
      <c r="T646" s="358"/>
      <c r="U646" s="358"/>
      <c r="V646" s="358"/>
      <c r="W646" s="358"/>
      <c r="X646" s="358"/>
      <c r="Y646" s="358"/>
      <c r="Z646" s="358"/>
      <c r="AA646" s="358"/>
      <c r="AB646" s="358"/>
      <c r="AC646" s="358"/>
      <c r="AD646" s="358"/>
      <c r="AE646" s="358"/>
      <c r="AF646" s="358"/>
      <c r="AG646" s="358"/>
      <c r="AH646" s="358"/>
    </row>
    <row r="647">
      <c r="A647" s="354"/>
      <c r="B647" s="354"/>
      <c r="C647" s="375"/>
      <c r="D647" s="354"/>
      <c r="E647" s="354"/>
      <c r="F647" s="354"/>
      <c r="G647" s="376"/>
      <c r="H647" s="354"/>
      <c r="I647" s="395"/>
      <c r="J647" s="354"/>
      <c r="K647" s="354"/>
      <c r="L647" s="354"/>
      <c r="M647" s="354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  <c r="Y647" s="354"/>
      <c r="Z647" s="354"/>
      <c r="AA647" s="354"/>
      <c r="AB647" s="354"/>
      <c r="AC647" s="354"/>
      <c r="AD647" s="354"/>
      <c r="AE647" s="354"/>
      <c r="AF647" s="354"/>
      <c r="AG647" s="354"/>
      <c r="AH647" s="354"/>
    </row>
    <row r="648">
      <c r="A648" s="358"/>
      <c r="B648" s="358"/>
      <c r="C648" s="380"/>
      <c r="D648" s="358"/>
      <c r="E648" s="358"/>
      <c r="F648" s="358"/>
      <c r="G648" s="381"/>
      <c r="H648" s="358"/>
      <c r="I648" s="393"/>
      <c r="J648" s="358"/>
      <c r="K648" s="358"/>
      <c r="L648" s="358"/>
      <c r="M648" s="358"/>
      <c r="N648" s="358"/>
      <c r="O648" s="358"/>
      <c r="P648" s="358"/>
      <c r="Q648" s="358"/>
      <c r="R648" s="358"/>
      <c r="S648" s="358"/>
      <c r="T648" s="358"/>
      <c r="U648" s="358"/>
      <c r="V648" s="358"/>
      <c r="W648" s="358"/>
      <c r="X648" s="358"/>
      <c r="Y648" s="358"/>
      <c r="Z648" s="358"/>
      <c r="AA648" s="358"/>
      <c r="AB648" s="358"/>
      <c r="AC648" s="358"/>
      <c r="AD648" s="358"/>
      <c r="AE648" s="358"/>
      <c r="AF648" s="358"/>
      <c r="AG648" s="358"/>
      <c r="AH648" s="358"/>
    </row>
    <row r="649">
      <c r="A649" s="354"/>
      <c r="B649" s="354"/>
      <c r="C649" s="375"/>
      <c r="D649" s="354"/>
      <c r="E649" s="354"/>
      <c r="F649" s="354"/>
      <c r="G649" s="376"/>
      <c r="H649" s="354"/>
      <c r="I649" s="395"/>
      <c r="J649" s="354"/>
      <c r="K649" s="354"/>
      <c r="L649" s="354"/>
      <c r="M649" s="354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  <c r="Y649" s="354"/>
      <c r="Z649" s="354"/>
      <c r="AA649" s="354"/>
      <c r="AB649" s="354"/>
      <c r="AC649" s="354"/>
      <c r="AD649" s="354"/>
      <c r="AE649" s="354"/>
      <c r="AF649" s="354"/>
      <c r="AG649" s="354"/>
      <c r="AH649" s="354"/>
    </row>
    <row r="650">
      <c r="A650" s="358"/>
      <c r="B650" s="358"/>
      <c r="C650" s="380"/>
      <c r="D650" s="358"/>
      <c r="E650" s="358"/>
      <c r="F650" s="358"/>
      <c r="G650" s="381"/>
      <c r="H650" s="358"/>
      <c r="I650" s="393"/>
      <c r="J650" s="358"/>
      <c r="K650" s="358"/>
      <c r="L650" s="358"/>
      <c r="M650" s="358"/>
      <c r="N650" s="358"/>
      <c r="O650" s="358"/>
      <c r="P650" s="358"/>
      <c r="Q650" s="358"/>
      <c r="R650" s="358"/>
      <c r="S650" s="358"/>
      <c r="T650" s="358"/>
      <c r="U650" s="358"/>
      <c r="V650" s="358"/>
      <c r="W650" s="358"/>
      <c r="X650" s="358"/>
      <c r="Y650" s="358"/>
      <c r="Z650" s="358"/>
      <c r="AA650" s="358"/>
      <c r="AB650" s="358"/>
      <c r="AC650" s="358"/>
      <c r="AD650" s="358"/>
      <c r="AE650" s="358"/>
      <c r="AF650" s="358"/>
      <c r="AG650" s="358"/>
      <c r="AH650" s="358"/>
    </row>
    <row r="651">
      <c r="A651" s="354"/>
      <c r="B651" s="354"/>
      <c r="C651" s="375"/>
      <c r="D651" s="354"/>
      <c r="E651" s="354"/>
      <c r="F651" s="354"/>
      <c r="G651" s="376"/>
      <c r="H651" s="354"/>
      <c r="I651" s="395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  <c r="AA651" s="354"/>
      <c r="AB651" s="354"/>
      <c r="AC651" s="354"/>
      <c r="AD651" s="354"/>
      <c r="AE651" s="354"/>
      <c r="AF651" s="354"/>
      <c r="AG651" s="354"/>
      <c r="AH651" s="354"/>
    </row>
    <row r="652">
      <c r="A652" s="358"/>
      <c r="B652" s="358"/>
      <c r="C652" s="380"/>
      <c r="D652" s="358"/>
      <c r="E652" s="358"/>
      <c r="F652" s="358"/>
      <c r="G652" s="381"/>
      <c r="H652" s="358"/>
      <c r="I652" s="393"/>
      <c r="J652" s="358"/>
      <c r="K652" s="358"/>
      <c r="L652" s="358"/>
      <c r="M652" s="358"/>
      <c r="N652" s="358"/>
      <c r="O652" s="358"/>
      <c r="P652" s="358"/>
      <c r="Q652" s="358"/>
      <c r="R652" s="358"/>
      <c r="S652" s="358"/>
      <c r="T652" s="358"/>
      <c r="U652" s="358"/>
      <c r="V652" s="358"/>
      <c r="W652" s="358"/>
      <c r="X652" s="358"/>
      <c r="Y652" s="358"/>
      <c r="Z652" s="358"/>
      <c r="AA652" s="358"/>
      <c r="AB652" s="358"/>
      <c r="AC652" s="358"/>
      <c r="AD652" s="358"/>
      <c r="AE652" s="358"/>
      <c r="AF652" s="358"/>
      <c r="AG652" s="358"/>
      <c r="AH652" s="358"/>
    </row>
    <row r="653">
      <c r="A653" s="354"/>
      <c r="B653" s="354"/>
      <c r="C653" s="375"/>
      <c r="D653" s="354"/>
      <c r="E653" s="354"/>
      <c r="F653" s="354"/>
      <c r="G653" s="376"/>
      <c r="H653" s="354"/>
      <c r="I653" s="395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  <c r="AA653" s="354"/>
      <c r="AB653" s="354"/>
      <c r="AC653" s="354"/>
      <c r="AD653" s="354"/>
      <c r="AE653" s="354"/>
      <c r="AF653" s="354"/>
      <c r="AG653" s="354"/>
      <c r="AH653" s="354"/>
    </row>
    <row r="654">
      <c r="A654" s="358"/>
      <c r="B654" s="358"/>
      <c r="C654" s="380"/>
      <c r="D654" s="358"/>
      <c r="E654" s="358"/>
      <c r="F654" s="358"/>
      <c r="G654" s="381"/>
      <c r="H654" s="358"/>
      <c r="I654" s="393"/>
      <c r="J654" s="358"/>
      <c r="K654" s="358"/>
      <c r="L654" s="358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  <c r="Y654" s="358"/>
      <c r="Z654" s="358"/>
      <c r="AA654" s="358"/>
      <c r="AB654" s="358"/>
      <c r="AC654" s="358"/>
      <c r="AD654" s="358"/>
      <c r="AE654" s="358"/>
      <c r="AF654" s="358"/>
      <c r="AG654" s="358"/>
      <c r="AH654" s="358"/>
    </row>
    <row r="655">
      <c r="A655" s="354"/>
      <c r="B655" s="354"/>
      <c r="C655" s="375"/>
      <c r="D655" s="354"/>
      <c r="E655" s="354"/>
      <c r="F655" s="354"/>
      <c r="G655" s="376"/>
      <c r="H655" s="354"/>
      <c r="I655" s="395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  <c r="AA655" s="354"/>
      <c r="AB655" s="354"/>
      <c r="AC655" s="354"/>
      <c r="AD655" s="354"/>
      <c r="AE655" s="354"/>
      <c r="AF655" s="354"/>
      <c r="AG655" s="354"/>
      <c r="AH655" s="354"/>
    </row>
    <row r="656">
      <c r="A656" s="358"/>
      <c r="B656" s="358"/>
      <c r="C656" s="380"/>
      <c r="D656" s="358"/>
      <c r="E656" s="358"/>
      <c r="F656" s="358"/>
      <c r="G656" s="381"/>
      <c r="H656" s="358"/>
      <c r="I656" s="393"/>
      <c r="J656" s="358"/>
      <c r="K656" s="358"/>
      <c r="L656" s="358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  <c r="Y656" s="358"/>
      <c r="Z656" s="358"/>
      <c r="AA656" s="358"/>
      <c r="AB656" s="358"/>
      <c r="AC656" s="358"/>
      <c r="AD656" s="358"/>
      <c r="AE656" s="358"/>
      <c r="AF656" s="358"/>
      <c r="AG656" s="358"/>
      <c r="AH656" s="358"/>
    </row>
    <row r="657">
      <c r="A657" s="354"/>
      <c r="B657" s="354"/>
      <c r="C657" s="375"/>
      <c r="D657" s="354"/>
      <c r="E657" s="354"/>
      <c r="F657" s="354"/>
      <c r="G657" s="376"/>
      <c r="H657" s="354"/>
      <c r="I657" s="395"/>
      <c r="J657" s="354"/>
      <c r="K657" s="354"/>
      <c r="L657" s="354"/>
      <c r="M657" s="354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  <c r="Y657" s="354"/>
      <c r="Z657" s="354"/>
      <c r="AA657" s="354"/>
      <c r="AB657" s="354"/>
      <c r="AC657" s="354"/>
      <c r="AD657" s="354"/>
      <c r="AE657" s="354"/>
      <c r="AF657" s="354"/>
      <c r="AG657" s="354"/>
      <c r="AH657" s="354"/>
    </row>
    <row r="658">
      <c r="A658" s="358"/>
      <c r="B658" s="358"/>
      <c r="C658" s="380"/>
      <c r="D658" s="358"/>
      <c r="E658" s="358"/>
      <c r="F658" s="358"/>
      <c r="G658" s="381"/>
      <c r="H658" s="358"/>
      <c r="I658" s="393"/>
      <c r="J658" s="358"/>
      <c r="K658" s="358"/>
      <c r="L658" s="358"/>
      <c r="M658" s="358"/>
      <c r="N658" s="358"/>
      <c r="O658" s="358"/>
      <c r="P658" s="358"/>
      <c r="Q658" s="358"/>
      <c r="R658" s="358"/>
      <c r="S658" s="358"/>
      <c r="T658" s="358"/>
      <c r="U658" s="358"/>
      <c r="V658" s="358"/>
      <c r="W658" s="358"/>
      <c r="X658" s="358"/>
      <c r="Y658" s="358"/>
      <c r="Z658" s="358"/>
      <c r="AA658" s="358"/>
      <c r="AB658" s="358"/>
      <c r="AC658" s="358"/>
      <c r="AD658" s="358"/>
      <c r="AE658" s="358"/>
      <c r="AF658" s="358"/>
      <c r="AG658" s="358"/>
      <c r="AH658" s="358"/>
    </row>
    <row r="659">
      <c r="A659" s="354"/>
      <c r="B659" s="354"/>
      <c r="C659" s="375"/>
      <c r="D659" s="354"/>
      <c r="E659" s="354"/>
      <c r="F659" s="354"/>
      <c r="G659" s="376"/>
      <c r="H659" s="354"/>
      <c r="I659" s="395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  <c r="Z659" s="354"/>
      <c r="AA659" s="354"/>
      <c r="AB659" s="354"/>
      <c r="AC659" s="354"/>
      <c r="AD659" s="354"/>
      <c r="AE659" s="354"/>
      <c r="AF659" s="354"/>
      <c r="AG659" s="354"/>
      <c r="AH659" s="354"/>
    </row>
    <row r="660">
      <c r="A660" s="358"/>
      <c r="B660" s="358"/>
      <c r="C660" s="380"/>
      <c r="D660" s="358"/>
      <c r="E660" s="358"/>
      <c r="F660" s="358"/>
      <c r="G660" s="381"/>
      <c r="H660" s="358"/>
      <c r="I660" s="393"/>
      <c r="J660" s="358"/>
      <c r="K660" s="358"/>
      <c r="L660" s="358"/>
      <c r="M660" s="358"/>
      <c r="N660" s="358"/>
      <c r="O660" s="358"/>
      <c r="P660" s="358"/>
      <c r="Q660" s="358"/>
      <c r="R660" s="358"/>
      <c r="S660" s="358"/>
      <c r="T660" s="358"/>
      <c r="U660" s="358"/>
      <c r="V660" s="358"/>
      <c r="W660" s="358"/>
      <c r="X660" s="358"/>
      <c r="Y660" s="358"/>
      <c r="Z660" s="358"/>
      <c r="AA660" s="358"/>
      <c r="AB660" s="358"/>
      <c r="AC660" s="358"/>
      <c r="AD660" s="358"/>
      <c r="AE660" s="358"/>
      <c r="AF660" s="358"/>
      <c r="AG660" s="358"/>
      <c r="AH660" s="358"/>
    </row>
    <row r="661">
      <c r="A661" s="354"/>
      <c r="B661" s="354"/>
      <c r="C661" s="375"/>
      <c r="D661" s="354"/>
      <c r="E661" s="354"/>
      <c r="F661" s="354"/>
      <c r="G661" s="376"/>
      <c r="H661" s="354"/>
      <c r="I661" s="395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  <c r="AA661" s="354"/>
      <c r="AB661" s="354"/>
      <c r="AC661" s="354"/>
      <c r="AD661" s="354"/>
      <c r="AE661" s="354"/>
      <c r="AF661" s="354"/>
      <c r="AG661" s="354"/>
      <c r="AH661" s="354"/>
    </row>
    <row r="662">
      <c r="A662" s="358"/>
      <c r="B662" s="358"/>
      <c r="C662" s="380"/>
      <c r="D662" s="358"/>
      <c r="E662" s="358"/>
      <c r="F662" s="358"/>
      <c r="G662" s="381"/>
      <c r="H662" s="358"/>
      <c r="I662" s="393"/>
      <c r="J662" s="358"/>
      <c r="K662" s="358"/>
      <c r="L662" s="358"/>
      <c r="M662" s="358"/>
      <c r="N662" s="358"/>
      <c r="O662" s="358"/>
      <c r="P662" s="358"/>
      <c r="Q662" s="358"/>
      <c r="R662" s="358"/>
      <c r="S662" s="358"/>
      <c r="T662" s="358"/>
      <c r="U662" s="358"/>
      <c r="V662" s="358"/>
      <c r="W662" s="358"/>
      <c r="X662" s="358"/>
      <c r="Y662" s="358"/>
      <c r="Z662" s="358"/>
      <c r="AA662" s="358"/>
      <c r="AB662" s="358"/>
      <c r="AC662" s="358"/>
      <c r="AD662" s="358"/>
      <c r="AE662" s="358"/>
      <c r="AF662" s="358"/>
      <c r="AG662" s="358"/>
      <c r="AH662" s="358"/>
    </row>
    <row r="663">
      <c r="A663" s="354"/>
      <c r="B663" s="354"/>
      <c r="C663" s="375"/>
      <c r="D663" s="354"/>
      <c r="E663" s="354"/>
      <c r="F663" s="354"/>
      <c r="G663" s="376"/>
      <c r="H663" s="354"/>
      <c r="I663" s="395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  <c r="AA663" s="354"/>
      <c r="AB663" s="354"/>
      <c r="AC663" s="354"/>
      <c r="AD663" s="354"/>
      <c r="AE663" s="354"/>
      <c r="AF663" s="354"/>
      <c r="AG663" s="354"/>
      <c r="AH663" s="354"/>
    </row>
    <row r="664">
      <c r="A664" s="358"/>
      <c r="B664" s="358"/>
      <c r="C664" s="380"/>
      <c r="D664" s="358"/>
      <c r="E664" s="358"/>
      <c r="F664" s="358"/>
      <c r="G664" s="381"/>
      <c r="H664" s="358"/>
      <c r="I664" s="393"/>
      <c r="J664" s="358"/>
      <c r="K664" s="358"/>
      <c r="L664" s="358"/>
      <c r="M664" s="358"/>
      <c r="N664" s="358"/>
      <c r="O664" s="358"/>
      <c r="P664" s="358"/>
      <c r="Q664" s="358"/>
      <c r="R664" s="358"/>
      <c r="S664" s="358"/>
      <c r="T664" s="358"/>
      <c r="U664" s="358"/>
      <c r="V664" s="358"/>
      <c r="W664" s="358"/>
      <c r="X664" s="358"/>
      <c r="Y664" s="358"/>
      <c r="Z664" s="358"/>
      <c r="AA664" s="358"/>
      <c r="AB664" s="358"/>
      <c r="AC664" s="358"/>
      <c r="AD664" s="358"/>
      <c r="AE664" s="358"/>
      <c r="AF664" s="358"/>
      <c r="AG664" s="358"/>
      <c r="AH664" s="358"/>
    </row>
    <row r="665">
      <c r="A665" s="354"/>
      <c r="B665" s="354"/>
      <c r="C665" s="375"/>
      <c r="D665" s="354"/>
      <c r="E665" s="354"/>
      <c r="F665" s="354"/>
      <c r="G665" s="376"/>
      <c r="H665" s="354"/>
      <c r="I665" s="395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  <c r="AA665" s="354"/>
      <c r="AB665" s="354"/>
      <c r="AC665" s="354"/>
      <c r="AD665" s="354"/>
      <c r="AE665" s="354"/>
      <c r="AF665" s="354"/>
      <c r="AG665" s="354"/>
      <c r="AH665" s="354"/>
    </row>
    <row r="666">
      <c r="A666" s="358"/>
      <c r="B666" s="358"/>
      <c r="C666" s="380"/>
      <c r="D666" s="358"/>
      <c r="E666" s="358"/>
      <c r="F666" s="358"/>
      <c r="G666" s="381"/>
      <c r="H666" s="358"/>
      <c r="I666" s="393"/>
      <c r="J666" s="358"/>
      <c r="K666" s="358"/>
      <c r="L666" s="358"/>
      <c r="M666" s="358"/>
      <c r="N666" s="358"/>
      <c r="O666" s="358"/>
      <c r="P666" s="358"/>
      <c r="Q666" s="358"/>
      <c r="R666" s="358"/>
      <c r="S666" s="358"/>
      <c r="T666" s="358"/>
      <c r="U666" s="358"/>
      <c r="V666" s="358"/>
      <c r="W666" s="358"/>
      <c r="X666" s="358"/>
      <c r="Y666" s="358"/>
      <c r="Z666" s="358"/>
      <c r="AA666" s="358"/>
      <c r="AB666" s="358"/>
      <c r="AC666" s="358"/>
      <c r="AD666" s="358"/>
      <c r="AE666" s="358"/>
      <c r="AF666" s="358"/>
      <c r="AG666" s="358"/>
      <c r="AH666" s="358"/>
    </row>
    <row r="667">
      <c r="A667" s="354"/>
      <c r="B667" s="354"/>
      <c r="C667" s="375"/>
      <c r="D667" s="354"/>
      <c r="E667" s="354"/>
      <c r="F667" s="354"/>
      <c r="G667" s="376"/>
      <c r="H667" s="354"/>
      <c r="I667" s="395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  <c r="AA667" s="354"/>
      <c r="AB667" s="354"/>
      <c r="AC667" s="354"/>
      <c r="AD667" s="354"/>
      <c r="AE667" s="354"/>
      <c r="AF667" s="354"/>
      <c r="AG667" s="354"/>
      <c r="AH667" s="354"/>
    </row>
    <row r="668">
      <c r="A668" s="358"/>
      <c r="B668" s="358"/>
      <c r="C668" s="380"/>
      <c r="D668" s="358"/>
      <c r="E668" s="358"/>
      <c r="F668" s="358"/>
      <c r="G668" s="381"/>
      <c r="H668" s="358"/>
      <c r="I668" s="393"/>
      <c r="J668" s="358"/>
      <c r="K668" s="358"/>
      <c r="L668" s="358"/>
      <c r="M668" s="358"/>
      <c r="N668" s="358"/>
      <c r="O668" s="358"/>
      <c r="P668" s="358"/>
      <c r="Q668" s="358"/>
      <c r="R668" s="358"/>
      <c r="S668" s="358"/>
      <c r="T668" s="358"/>
      <c r="U668" s="358"/>
      <c r="V668" s="358"/>
      <c r="W668" s="358"/>
      <c r="X668" s="358"/>
      <c r="Y668" s="358"/>
      <c r="Z668" s="358"/>
      <c r="AA668" s="358"/>
      <c r="AB668" s="358"/>
      <c r="AC668" s="358"/>
      <c r="AD668" s="358"/>
      <c r="AE668" s="358"/>
      <c r="AF668" s="358"/>
      <c r="AG668" s="358"/>
      <c r="AH668" s="358"/>
    </row>
    <row r="669">
      <c r="A669" s="354"/>
      <c r="B669" s="354"/>
      <c r="C669" s="375"/>
      <c r="D669" s="354"/>
      <c r="E669" s="354"/>
      <c r="F669" s="354"/>
      <c r="G669" s="376"/>
      <c r="H669" s="354"/>
      <c r="I669" s="395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  <c r="AA669" s="354"/>
      <c r="AB669" s="354"/>
      <c r="AC669" s="354"/>
      <c r="AD669" s="354"/>
      <c r="AE669" s="354"/>
      <c r="AF669" s="354"/>
      <c r="AG669" s="354"/>
      <c r="AH669" s="354"/>
    </row>
    <row r="670">
      <c r="A670" s="358"/>
      <c r="B670" s="358"/>
      <c r="C670" s="380"/>
      <c r="D670" s="358"/>
      <c r="E670" s="358"/>
      <c r="F670" s="358"/>
      <c r="G670" s="381"/>
      <c r="H670" s="358"/>
      <c r="I670" s="393"/>
      <c r="J670" s="358"/>
      <c r="K670" s="358"/>
      <c r="L670" s="358"/>
      <c r="M670" s="358"/>
      <c r="N670" s="358"/>
      <c r="O670" s="358"/>
      <c r="P670" s="358"/>
      <c r="Q670" s="358"/>
      <c r="R670" s="358"/>
      <c r="S670" s="358"/>
      <c r="T670" s="358"/>
      <c r="U670" s="358"/>
      <c r="V670" s="358"/>
      <c r="W670" s="358"/>
      <c r="X670" s="358"/>
      <c r="Y670" s="358"/>
      <c r="Z670" s="358"/>
      <c r="AA670" s="358"/>
      <c r="AB670" s="358"/>
      <c r="AC670" s="358"/>
      <c r="AD670" s="358"/>
      <c r="AE670" s="358"/>
      <c r="AF670" s="358"/>
      <c r="AG670" s="358"/>
      <c r="AH670" s="358"/>
    </row>
    <row r="671">
      <c r="A671" s="354"/>
      <c r="B671" s="354"/>
      <c r="C671" s="375"/>
      <c r="D671" s="354"/>
      <c r="E671" s="354"/>
      <c r="F671" s="354"/>
      <c r="G671" s="376"/>
      <c r="H671" s="354"/>
      <c r="I671" s="395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  <c r="AA671" s="354"/>
      <c r="AB671" s="354"/>
      <c r="AC671" s="354"/>
      <c r="AD671" s="354"/>
      <c r="AE671" s="354"/>
      <c r="AF671" s="354"/>
      <c r="AG671" s="354"/>
      <c r="AH671" s="354"/>
    </row>
    <row r="672">
      <c r="A672" s="358"/>
      <c r="B672" s="358"/>
      <c r="C672" s="380"/>
      <c r="D672" s="358"/>
      <c r="E672" s="358"/>
      <c r="F672" s="358"/>
      <c r="G672" s="381"/>
      <c r="H672" s="358"/>
      <c r="I672" s="393"/>
      <c r="J672" s="358"/>
      <c r="K672" s="358"/>
      <c r="L672" s="358"/>
      <c r="M672" s="358"/>
      <c r="N672" s="358"/>
      <c r="O672" s="358"/>
      <c r="P672" s="358"/>
      <c r="Q672" s="358"/>
      <c r="R672" s="358"/>
      <c r="S672" s="358"/>
      <c r="T672" s="358"/>
      <c r="U672" s="358"/>
      <c r="V672" s="358"/>
      <c r="W672" s="358"/>
      <c r="X672" s="358"/>
      <c r="Y672" s="358"/>
      <c r="Z672" s="358"/>
      <c r="AA672" s="358"/>
      <c r="AB672" s="358"/>
      <c r="AC672" s="358"/>
      <c r="AD672" s="358"/>
      <c r="AE672" s="358"/>
      <c r="AF672" s="358"/>
      <c r="AG672" s="358"/>
      <c r="AH672" s="358"/>
    </row>
    <row r="673">
      <c r="A673" s="354"/>
      <c r="B673" s="354"/>
      <c r="C673" s="375"/>
      <c r="D673" s="354"/>
      <c r="E673" s="354"/>
      <c r="F673" s="354"/>
      <c r="G673" s="376"/>
      <c r="H673" s="354"/>
      <c r="I673" s="395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  <c r="AA673" s="354"/>
      <c r="AB673" s="354"/>
      <c r="AC673" s="354"/>
      <c r="AD673" s="354"/>
      <c r="AE673" s="354"/>
      <c r="AF673" s="354"/>
      <c r="AG673" s="354"/>
      <c r="AH673" s="354"/>
    </row>
    <row r="674">
      <c r="A674" s="358"/>
      <c r="B674" s="358"/>
      <c r="C674" s="380"/>
      <c r="D674" s="358"/>
      <c r="E674" s="358"/>
      <c r="F674" s="358"/>
      <c r="G674" s="381"/>
      <c r="H674" s="358"/>
      <c r="I674" s="393"/>
      <c r="J674" s="358"/>
      <c r="K674" s="358"/>
      <c r="L674" s="358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  <c r="Y674" s="358"/>
      <c r="Z674" s="358"/>
      <c r="AA674" s="358"/>
      <c r="AB674" s="358"/>
      <c r="AC674" s="358"/>
      <c r="AD674" s="358"/>
      <c r="AE674" s="358"/>
      <c r="AF674" s="358"/>
      <c r="AG674" s="358"/>
      <c r="AH674" s="358"/>
    </row>
    <row r="675">
      <c r="A675" s="354"/>
      <c r="B675" s="354"/>
      <c r="C675" s="375"/>
      <c r="D675" s="354"/>
      <c r="E675" s="354"/>
      <c r="F675" s="354"/>
      <c r="G675" s="376"/>
      <c r="H675" s="354"/>
      <c r="I675" s="395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  <c r="AA675" s="354"/>
      <c r="AB675" s="354"/>
      <c r="AC675" s="354"/>
      <c r="AD675" s="354"/>
      <c r="AE675" s="354"/>
      <c r="AF675" s="354"/>
      <c r="AG675" s="354"/>
      <c r="AH675" s="354"/>
    </row>
    <row r="676">
      <c r="A676" s="358"/>
      <c r="B676" s="358"/>
      <c r="C676" s="380"/>
      <c r="D676" s="358"/>
      <c r="E676" s="358"/>
      <c r="F676" s="358"/>
      <c r="G676" s="381"/>
      <c r="H676" s="358"/>
      <c r="I676" s="393"/>
      <c r="J676" s="358"/>
      <c r="K676" s="358"/>
      <c r="L676" s="358"/>
      <c r="M676" s="358"/>
      <c r="N676" s="358"/>
      <c r="O676" s="358"/>
      <c r="P676" s="358"/>
      <c r="Q676" s="358"/>
      <c r="R676" s="358"/>
      <c r="S676" s="358"/>
      <c r="T676" s="358"/>
      <c r="U676" s="358"/>
      <c r="V676" s="358"/>
      <c r="W676" s="358"/>
      <c r="X676" s="358"/>
      <c r="Y676" s="358"/>
      <c r="Z676" s="358"/>
      <c r="AA676" s="358"/>
      <c r="AB676" s="358"/>
      <c r="AC676" s="358"/>
      <c r="AD676" s="358"/>
      <c r="AE676" s="358"/>
      <c r="AF676" s="358"/>
      <c r="AG676" s="358"/>
      <c r="AH676" s="358"/>
    </row>
    <row r="677">
      <c r="A677" s="354"/>
      <c r="B677" s="354"/>
      <c r="C677" s="375"/>
      <c r="D677" s="354"/>
      <c r="E677" s="354"/>
      <c r="F677" s="354"/>
      <c r="G677" s="376"/>
      <c r="H677" s="354"/>
      <c r="I677" s="395"/>
      <c r="J677" s="354"/>
      <c r="K677" s="354"/>
      <c r="L677" s="354"/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  <c r="AA677" s="354"/>
      <c r="AB677" s="354"/>
      <c r="AC677" s="354"/>
      <c r="AD677" s="354"/>
      <c r="AE677" s="354"/>
      <c r="AF677" s="354"/>
      <c r="AG677" s="354"/>
      <c r="AH677" s="354"/>
    </row>
    <row r="678">
      <c r="A678" s="358"/>
      <c r="B678" s="358"/>
      <c r="C678" s="380"/>
      <c r="D678" s="358"/>
      <c r="E678" s="358"/>
      <c r="F678" s="358"/>
      <c r="G678" s="381"/>
      <c r="H678" s="358"/>
      <c r="I678" s="393"/>
      <c r="J678" s="358"/>
      <c r="K678" s="358"/>
      <c r="L678" s="358"/>
      <c r="M678" s="358"/>
      <c r="N678" s="358"/>
      <c r="O678" s="358"/>
      <c r="P678" s="358"/>
      <c r="Q678" s="358"/>
      <c r="R678" s="358"/>
      <c r="S678" s="358"/>
      <c r="T678" s="358"/>
      <c r="U678" s="358"/>
      <c r="V678" s="358"/>
      <c r="W678" s="358"/>
      <c r="X678" s="358"/>
      <c r="Y678" s="358"/>
      <c r="Z678" s="358"/>
      <c r="AA678" s="358"/>
      <c r="AB678" s="358"/>
      <c r="AC678" s="358"/>
      <c r="AD678" s="358"/>
      <c r="AE678" s="358"/>
      <c r="AF678" s="358"/>
      <c r="AG678" s="358"/>
      <c r="AH678" s="358"/>
    </row>
    <row r="679">
      <c r="A679" s="354"/>
      <c r="B679" s="354"/>
      <c r="C679" s="375"/>
      <c r="D679" s="354"/>
      <c r="E679" s="354"/>
      <c r="F679" s="354"/>
      <c r="G679" s="376"/>
      <c r="H679" s="354"/>
      <c r="I679" s="395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  <c r="AA679" s="354"/>
      <c r="AB679" s="354"/>
      <c r="AC679" s="354"/>
      <c r="AD679" s="354"/>
      <c r="AE679" s="354"/>
      <c r="AF679" s="354"/>
      <c r="AG679" s="354"/>
      <c r="AH679" s="354"/>
    </row>
    <row r="680">
      <c r="A680" s="358"/>
      <c r="B680" s="358"/>
      <c r="C680" s="380"/>
      <c r="D680" s="358"/>
      <c r="E680" s="358"/>
      <c r="F680" s="358"/>
      <c r="G680" s="381"/>
      <c r="H680" s="358"/>
      <c r="I680" s="393"/>
      <c r="J680" s="358"/>
      <c r="K680" s="358"/>
      <c r="L680" s="358"/>
      <c r="M680" s="358"/>
      <c r="N680" s="358"/>
      <c r="O680" s="358"/>
      <c r="P680" s="358"/>
      <c r="Q680" s="358"/>
      <c r="R680" s="358"/>
      <c r="S680" s="358"/>
      <c r="T680" s="358"/>
      <c r="U680" s="358"/>
      <c r="V680" s="358"/>
      <c r="W680" s="358"/>
      <c r="X680" s="358"/>
      <c r="Y680" s="358"/>
      <c r="Z680" s="358"/>
      <c r="AA680" s="358"/>
      <c r="AB680" s="358"/>
      <c r="AC680" s="358"/>
      <c r="AD680" s="358"/>
      <c r="AE680" s="358"/>
      <c r="AF680" s="358"/>
      <c r="AG680" s="358"/>
      <c r="AH680" s="358"/>
    </row>
    <row r="681">
      <c r="A681" s="354"/>
      <c r="B681" s="354"/>
      <c r="C681" s="375"/>
      <c r="D681" s="354"/>
      <c r="E681" s="354"/>
      <c r="F681" s="354"/>
      <c r="G681" s="376"/>
      <c r="H681" s="354"/>
      <c r="I681" s="395"/>
      <c r="J681" s="354"/>
      <c r="K681" s="354"/>
      <c r="L681" s="354"/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  <c r="AA681" s="354"/>
      <c r="AB681" s="354"/>
      <c r="AC681" s="354"/>
      <c r="AD681" s="354"/>
      <c r="AE681" s="354"/>
      <c r="AF681" s="354"/>
      <c r="AG681" s="354"/>
      <c r="AH681" s="354"/>
    </row>
    <row r="682">
      <c r="A682" s="358"/>
      <c r="B682" s="358"/>
      <c r="C682" s="380"/>
      <c r="D682" s="358"/>
      <c r="E682" s="358"/>
      <c r="F682" s="358"/>
      <c r="G682" s="381"/>
      <c r="H682" s="358"/>
      <c r="I682" s="393"/>
      <c r="J682" s="358"/>
      <c r="K682" s="358"/>
      <c r="L682" s="358"/>
      <c r="M682" s="358"/>
      <c r="N682" s="358"/>
      <c r="O682" s="358"/>
      <c r="P682" s="358"/>
      <c r="Q682" s="358"/>
      <c r="R682" s="358"/>
      <c r="S682" s="358"/>
      <c r="T682" s="358"/>
      <c r="U682" s="358"/>
      <c r="V682" s="358"/>
      <c r="W682" s="358"/>
      <c r="X682" s="358"/>
      <c r="Y682" s="358"/>
      <c r="Z682" s="358"/>
      <c r="AA682" s="358"/>
      <c r="AB682" s="358"/>
      <c r="AC682" s="358"/>
      <c r="AD682" s="358"/>
      <c r="AE682" s="358"/>
      <c r="AF682" s="358"/>
      <c r="AG682" s="358"/>
      <c r="AH682" s="358"/>
    </row>
    <row r="683">
      <c r="A683" s="354"/>
      <c r="B683" s="354"/>
      <c r="C683" s="375"/>
      <c r="D683" s="354"/>
      <c r="E683" s="354"/>
      <c r="F683" s="354"/>
      <c r="G683" s="376"/>
      <c r="H683" s="354"/>
      <c r="I683" s="395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  <c r="AA683" s="354"/>
      <c r="AB683" s="354"/>
      <c r="AC683" s="354"/>
      <c r="AD683" s="354"/>
      <c r="AE683" s="354"/>
      <c r="AF683" s="354"/>
      <c r="AG683" s="354"/>
      <c r="AH683" s="354"/>
    </row>
    <row r="684">
      <c r="A684" s="358"/>
      <c r="B684" s="358"/>
      <c r="C684" s="380"/>
      <c r="D684" s="358"/>
      <c r="E684" s="358"/>
      <c r="F684" s="358"/>
      <c r="G684" s="381"/>
      <c r="H684" s="358"/>
      <c r="I684" s="393"/>
      <c r="J684" s="358"/>
      <c r="K684" s="358"/>
      <c r="L684" s="358"/>
      <c r="M684" s="358"/>
      <c r="N684" s="358"/>
      <c r="O684" s="358"/>
      <c r="P684" s="358"/>
      <c r="Q684" s="358"/>
      <c r="R684" s="358"/>
      <c r="S684" s="358"/>
      <c r="T684" s="358"/>
      <c r="U684" s="358"/>
      <c r="V684" s="358"/>
      <c r="W684" s="358"/>
      <c r="X684" s="358"/>
      <c r="Y684" s="358"/>
      <c r="Z684" s="358"/>
      <c r="AA684" s="358"/>
      <c r="AB684" s="358"/>
      <c r="AC684" s="358"/>
      <c r="AD684" s="358"/>
      <c r="AE684" s="358"/>
      <c r="AF684" s="358"/>
      <c r="AG684" s="358"/>
      <c r="AH684" s="358"/>
    </row>
    <row r="685">
      <c r="A685" s="354"/>
      <c r="B685" s="354"/>
      <c r="C685" s="375"/>
      <c r="D685" s="354"/>
      <c r="E685" s="354"/>
      <c r="F685" s="354"/>
      <c r="G685" s="376"/>
      <c r="H685" s="354"/>
      <c r="I685" s="395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  <c r="AA685" s="354"/>
      <c r="AB685" s="354"/>
      <c r="AC685" s="354"/>
      <c r="AD685" s="354"/>
      <c r="AE685" s="354"/>
      <c r="AF685" s="354"/>
      <c r="AG685" s="354"/>
      <c r="AH685" s="354"/>
    </row>
    <row r="686">
      <c r="A686" s="358"/>
      <c r="B686" s="358"/>
      <c r="C686" s="380"/>
      <c r="D686" s="358"/>
      <c r="E686" s="358"/>
      <c r="F686" s="358"/>
      <c r="G686" s="381"/>
      <c r="H686" s="358"/>
      <c r="I686" s="393"/>
      <c r="J686" s="358"/>
      <c r="K686" s="358"/>
      <c r="L686" s="358"/>
      <c r="M686" s="358"/>
      <c r="N686" s="358"/>
      <c r="O686" s="358"/>
      <c r="P686" s="358"/>
      <c r="Q686" s="358"/>
      <c r="R686" s="358"/>
      <c r="S686" s="358"/>
      <c r="T686" s="358"/>
      <c r="U686" s="358"/>
      <c r="V686" s="358"/>
      <c r="W686" s="358"/>
      <c r="X686" s="358"/>
      <c r="Y686" s="358"/>
      <c r="Z686" s="358"/>
      <c r="AA686" s="358"/>
      <c r="AB686" s="358"/>
      <c r="AC686" s="358"/>
      <c r="AD686" s="358"/>
      <c r="AE686" s="358"/>
      <c r="AF686" s="358"/>
      <c r="AG686" s="358"/>
      <c r="AH686" s="358"/>
    </row>
    <row r="687">
      <c r="A687" s="354"/>
      <c r="B687" s="354"/>
      <c r="C687" s="375"/>
      <c r="D687" s="354"/>
      <c r="E687" s="354"/>
      <c r="F687" s="354"/>
      <c r="G687" s="376"/>
      <c r="H687" s="354"/>
      <c r="I687" s="395"/>
      <c r="J687" s="354"/>
      <c r="K687" s="354"/>
      <c r="L687" s="354"/>
      <c r="M687" s="354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  <c r="AA687" s="354"/>
      <c r="AB687" s="354"/>
      <c r="AC687" s="354"/>
      <c r="AD687" s="354"/>
      <c r="AE687" s="354"/>
      <c r="AF687" s="354"/>
      <c r="AG687" s="354"/>
      <c r="AH687" s="354"/>
    </row>
    <row r="688">
      <c r="A688" s="358"/>
      <c r="B688" s="358"/>
      <c r="C688" s="380"/>
      <c r="D688" s="358"/>
      <c r="E688" s="358"/>
      <c r="F688" s="358"/>
      <c r="G688" s="381"/>
      <c r="H688" s="358"/>
      <c r="I688" s="393"/>
      <c r="J688" s="358"/>
      <c r="K688" s="358"/>
      <c r="L688" s="358"/>
      <c r="M688" s="358"/>
      <c r="N688" s="358"/>
      <c r="O688" s="358"/>
      <c r="P688" s="358"/>
      <c r="Q688" s="358"/>
      <c r="R688" s="358"/>
      <c r="S688" s="358"/>
      <c r="T688" s="358"/>
      <c r="U688" s="358"/>
      <c r="V688" s="358"/>
      <c r="W688" s="358"/>
      <c r="X688" s="358"/>
      <c r="Y688" s="358"/>
      <c r="Z688" s="358"/>
      <c r="AA688" s="358"/>
      <c r="AB688" s="358"/>
      <c r="AC688" s="358"/>
      <c r="AD688" s="358"/>
      <c r="AE688" s="358"/>
      <c r="AF688" s="358"/>
      <c r="AG688" s="358"/>
      <c r="AH688" s="358"/>
    </row>
    <row r="689">
      <c r="A689" s="354"/>
      <c r="B689" s="354"/>
      <c r="C689" s="375"/>
      <c r="D689" s="354"/>
      <c r="E689" s="354"/>
      <c r="F689" s="354"/>
      <c r="G689" s="376"/>
      <c r="H689" s="354"/>
      <c r="I689" s="395"/>
      <c r="J689" s="354"/>
      <c r="K689" s="354"/>
      <c r="L689" s="354"/>
      <c r="M689" s="354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  <c r="Z689" s="354"/>
      <c r="AA689" s="354"/>
      <c r="AB689" s="354"/>
      <c r="AC689" s="354"/>
      <c r="AD689" s="354"/>
      <c r="AE689" s="354"/>
      <c r="AF689" s="354"/>
      <c r="AG689" s="354"/>
      <c r="AH689" s="354"/>
    </row>
    <row r="690">
      <c r="A690" s="358"/>
      <c r="B690" s="358"/>
      <c r="C690" s="380"/>
      <c r="D690" s="358"/>
      <c r="E690" s="358"/>
      <c r="F690" s="358"/>
      <c r="G690" s="381"/>
      <c r="H690" s="358"/>
      <c r="I690" s="393"/>
      <c r="J690" s="358"/>
      <c r="K690" s="358"/>
      <c r="L690" s="358"/>
      <c r="M690" s="358"/>
      <c r="N690" s="358"/>
      <c r="O690" s="358"/>
      <c r="P690" s="358"/>
      <c r="Q690" s="358"/>
      <c r="R690" s="358"/>
      <c r="S690" s="358"/>
      <c r="T690" s="358"/>
      <c r="U690" s="358"/>
      <c r="V690" s="358"/>
      <c r="W690" s="358"/>
      <c r="X690" s="358"/>
      <c r="Y690" s="358"/>
      <c r="Z690" s="358"/>
      <c r="AA690" s="358"/>
      <c r="AB690" s="358"/>
      <c r="AC690" s="358"/>
      <c r="AD690" s="358"/>
      <c r="AE690" s="358"/>
      <c r="AF690" s="358"/>
      <c r="AG690" s="358"/>
      <c r="AH690" s="358"/>
    </row>
    <row r="691">
      <c r="A691" s="354"/>
      <c r="B691" s="354"/>
      <c r="C691" s="375"/>
      <c r="D691" s="354"/>
      <c r="E691" s="354"/>
      <c r="F691" s="354"/>
      <c r="G691" s="376"/>
      <c r="H691" s="354"/>
      <c r="I691" s="395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  <c r="AA691" s="354"/>
      <c r="AB691" s="354"/>
      <c r="AC691" s="354"/>
      <c r="AD691" s="354"/>
      <c r="AE691" s="354"/>
      <c r="AF691" s="354"/>
      <c r="AG691" s="354"/>
      <c r="AH691" s="354"/>
    </row>
    <row r="692">
      <c r="A692" s="358"/>
      <c r="B692" s="358"/>
      <c r="C692" s="380"/>
      <c r="D692" s="358"/>
      <c r="E692" s="358"/>
      <c r="F692" s="358"/>
      <c r="G692" s="381"/>
      <c r="H692" s="358"/>
      <c r="I692" s="393"/>
      <c r="J692" s="358"/>
      <c r="K692" s="358"/>
      <c r="L692" s="358"/>
      <c r="M692" s="358"/>
      <c r="N692" s="358"/>
      <c r="O692" s="358"/>
      <c r="P692" s="358"/>
      <c r="Q692" s="358"/>
      <c r="R692" s="358"/>
      <c r="S692" s="358"/>
      <c r="T692" s="358"/>
      <c r="U692" s="358"/>
      <c r="V692" s="358"/>
      <c r="W692" s="358"/>
      <c r="X692" s="358"/>
      <c r="Y692" s="358"/>
      <c r="Z692" s="358"/>
      <c r="AA692" s="358"/>
      <c r="AB692" s="358"/>
      <c r="AC692" s="358"/>
      <c r="AD692" s="358"/>
      <c r="AE692" s="358"/>
      <c r="AF692" s="358"/>
      <c r="AG692" s="358"/>
      <c r="AH692" s="358"/>
    </row>
    <row r="693">
      <c r="A693" s="354"/>
      <c r="B693" s="354"/>
      <c r="C693" s="375"/>
      <c r="D693" s="354"/>
      <c r="E693" s="354"/>
      <c r="F693" s="354"/>
      <c r="G693" s="376"/>
      <c r="H693" s="354"/>
      <c r="I693" s="395"/>
      <c r="J693" s="354"/>
      <c r="K693" s="354"/>
      <c r="L693" s="354"/>
      <c r="M693" s="354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  <c r="AA693" s="354"/>
      <c r="AB693" s="354"/>
      <c r="AC693" s="354"/>
      <c r="AD693" s="354"/>
      <c r="AE693" s="354"/>
      <c r="AF693" s="354"/>
      <c r="AG693" s="354"/>
      <c r="AH693" s="354"/>
    </row>
    <row r="694">
      <c r="A694" s="358"/>
      <c r="B694" s="358"/>
      <c r="C694" s="380"/>
      <c r="D694" s="358"/>
      <c r="E694" s="358"/>
      <c r="F694" s="358"/>
      <c r="G694" s="381"/>
      <c r="H694" s="358"/>
      <c r="I694" s="393"/>
      <c r="J694" s="358"/>
      <c r="K694" s="358"/>
      <c r="L694" s="358"/>
      <c r="M694" s="358"/>
      <c r="N694" s="358"/>
      <c r="O694" s="358"/>
      <c r="P694" s="358"/>
      <c r="Q694" s="358"/>
      <c r="R694" s="358"/>
      <c r="S694" s="358"/>
      <c r="T694" s="358"/>
      <c r="U694" s="358"/>
      <c r="V694" s="358"/>
      <c r="W694" s="358"/>
      <c r="X694" s="358"/>
      <c r="Y694" s="358"/>
      <c r="Z694" s="358"/>
      <c r="AA694" s="358"/>
      <c r="AB694" s="358"/>
      <c r="AC694" s="358"/>
      <c r="AD694" s="358"/>
      <c r="AE694" s="358"/>
      <c r="AF694" s="358"/>
      <c r="AG694" s="358"/>
      <c r="AH694" s="358"/>
    </row>
    <row r="695">
      <c r="A695" s="354"/>
      <c r="B695" s="354"/>
      <c r="C695" s="375"/>
      <c r="D695" s="354"/>
      <c r="E695" s="354"/>
      <c r="F695" s="354"/>
      <c r="G695" s="376"/>
      <c r="H695" s="354"/>
      <c r="I695" s="395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  <c r="AA695" s="354"/>
      <c r="AB695" s="354"/>
      <c r="AC695" s="354"/>
      <c r="AD695" s="354"/>
      <c r="AE695" s="354"/>
      <c r="AF695" s="354"/>
      <c r="AG695" s="354"/>
      <c r="AH695" s="354"/>
    </row>
    <row r="696">
      <c r="A696" s="358"/>
      <c r="B696" s="358"/>
      <c r="C696" s="380"/>
      <c r="D696" s="358"/>
      <c r="E696" s="358"/>
      <c r="F696" s="358"/>
      <c r="G696" s="381"/>
      <c r="H696" s="358"/>
      <c r="I696" s="393"/>
      <c r="J696" s="358"/>
      <c r="K696" s="358"/>
      <c r="L696" s="358"/>
      <c r="M696" s="358"/>
      <c r="N696" s="358"/>
      <c r="O696" s="358"/>
      <c r="P696" s="358"/>
      <c r="Q696" s="358"/>
      <c r="R696" s="358"/>
      <c r="S696" s="358"/>
      <c r="T696" s="358"/>
      <c r="U696" s="358"/>
      <c r="V696" s="358"/>
      <c r="W696" s="358"/>
      <c r="X696" s="358"/>
      <c r="Y696" s="358"/>
      <c r="Z696" s="358"/>
      <c r="AA696" s="358"/>
      <c r="AB696" s="358"/>
      <c r="AC696" s="358"/>
      <c r="AD696" s="358"/>
      <c r="AE696" s="358"/>
      <c r="AF696" s="358"/>
      <c r="AG696" s="358"/>
      <c r="AH696" s="358"/>
    </row>
    <row r="697">
      <c r="A697" s="354"/>
      <c r="B697" s="354"/>
      <c r="C697" s="375"/>
      <c r="D697" s="354"/>
      <c r="E697" s="354"/>
      <c r="F697" s="354"/>
      <c r="G697" s="376"/>
      <c r="H697" s="354"/>
      <c r="I697" s="395"/>
      <c r="J697" s="354"/>
      <c r="K697" s="354"/>
      <c r="L697" s="354"/>
      <c r="M697" s="354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  <c r="Y697" s="354"/>
      <c r="Z697" s="354"/>
      <c r="AA697" s="354"/>
      <c r="AB697" s="354"/>
      <c r="AC697" s="354"/>
      <c r="AD697" s="354"/>
      <c r="AE697" s="354"/>
      <c r="AF697" s="354"/>
      <c r="AG697" s="354"/>
      <c r="AH697" s="354"/>
    </row>
    <row r="698">
      <c r="A698" s="358"/>
      <c r="B698" s="358"/>
      <c r="C698" s="380"/>
      <c r="D698" s="358"/>
      <c r="E698" s="358"/>
      <c r="F698" s="358"/>
      <c r="G698" s="381"/>
      <c r="H698" s="358"/>
      <c r="I698" s="393"/>
      <c r="J698" s="358"/>
      <c r="K698" s="358"/>
      <c r="L698" s="358"/>
      <c r="M698" s="358"/>
      <c r="N698" s="358"/>
      <c r="O698" s="358"/>
      <c r="P698" s="358"/>
      <c r="Q698" s="358"/>
      <c r="R698" s="358"/>
      <c r="S698" s="358"/>
      <c r="T698" s="358"/>
      <c r="U698" s="358"/>
      <c r="V698" s="358"/>
      <c r="W698" s="358"/>
      <c r="X698" s="358"/>
      <c r="Y698" s="358"/>
      <c r="Z698" s="358"/>
      <c r="AA698" s="358"/>
      <c r="AB698" s="358"/>
      <c r="AC698" s="358"/>
      <c r="AD698" s="358"/>
      <c r="AE698" s="358"/>
      <c r="AF698" s="358"/>
      <c r="AG698" s="358"/>
      <c r="AH698" s="358"/>
    </row>
    <row r="699">
      <c r="A699" s="354"/>
      <c r="B699" s="354"/>
      <c r="C699" s="375"/>
      <c r="D699" s="354"/>
      <c r="E699" s="354"/>
      <c r="F699" s="354"/>
      <c r="G699" s="376"/>
      <c r="H699" s="354"/>
      <c r="I699" s="395"/>
      <c r="J699" s="354"/>
      <c r="K699" s="354"/>
      <c r="L699" s="354"/>
      <c r="M699" s="354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  <c r="Y699" s="354"/>
      <c r="Z699" s="354"/>
      <c r="AA699" s="354"/>
      <c r="AB699" s="354"/>
      <c r="AC699" s="354"/>
      <c r="AD699" s="354"/>
      <c r="AE699" s="354"/>
      <c r="AF699" s="354"/>
      <c r="AG699" s="354"/>
      <c r="AH699" s="354"/>
    </row>
    <row r="700">
      <c r="A700" s="358"/>
      <c r="B700" s="358"/>
      <c r="C700" s="380"/>
      <c r="D700" s="358"/>
      <c r="E700" s="358"/>
      <c r="F700" s="358"/>
      <c r="G700" s="381"/>
      <c r="H700" s="358"/>
      <c r="I700" s="393"/>
      <c r="J700" s="358"/>
      <c r="K700" s="358"/>
      <c r="L700" s="358"/>
      <c r="M700" s="358"/>
      <c r="N700" s="358"/>
      <c r="O700" s="358"/>
      <c r="P700" s="358"/>
      <c r="Q700" s="358"/>
      <c r="R700" s="358"/>
      <c r="S700" s="358"/>
      <c r="T700" s="358"/>
      <c r="U700" s="358"/>
      <c r="V700" s="358"/>
      <c r="W700" s="358"/>
      <c r="X700" s="358"/>
      <c r="Y700" s="358"/>
      <c r="Z700" s="358"/>
      <c r="AA700" s="358"/>
      <c r="AB700" s="358"/>
      <c r="AC700" s="358"/>
      <c r="AD700" s="358"/>
      <c r="AE700" s="358"/>
      <c r="AF700" s="358"/>
      <c r="AG700" s="358"/>
      <c r="AH700" s="358"/>
    </row>
    <row r="701">
      <c r="A701" s="354"/>
      <c r="B701" s="354"/>
      <c r="C701" s="375"/>
      <c r="D701" s="354"/>
      <c r="E701" s="354"/>
      <c r="F701" s="354"/>
      <c r="G701" s="376"/>
      <c r="H701" s="354"/>
      <c r="I701" s="395"/>
      <c r="J701" s="354"/>
      <c r="K701" s="354"/>
      <c r="L701" s="354"/>
      <c r="M701" s="354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  <c r="Y701" s="354"/>
      <c r="Z701" s="354"/>
      <c r="AA701" s="354"/>
      <c r="AB701" s="354"/>
      <c r="AC701" s="354"/>
      <c r="AD701" s="354"/>
      <c r="AE701" s="354"/>
      <c r="AF701" s="354"/>
      <c r="AG701" s="354"/>
      <c r="AH701" s="354"/>
    </row>
    <row r="702">
      <c r="A702" s="358"/>
      <c r="B702" s="358"/>
      <c r="C702" s="380"/>
      <c r="D702" s="358"/>
      <c r="E702" s="358"/>
      <c r="F702" s="358"/>
      <c r="G702" s="381"/>
      <c r="H702" s="358"/>
      <c r="I702" s="393"/>
      <c r="J702" s="358"/>
      <c r="K702" s="358"/>
      <c r="L702" s="358"/>
      <c r="M702" s="358"/>
      <c r="N702" s="358"/>
      <c r="O702" s="358"/>
      <c r="P702" s="358"/>
      <c r="Q702" s="358"/>
      <c r="R702" s="358"/>
      <c r="S702" s="358"/>
      <c r="T702" s="358"/>
      <c r="U702" s="358"/>
      <c r="V702" s="358"/>
      <c r="W702" s="358"/>
      <c r="X702" s="358"/>
      <c r="Y702" s="358"/>
      <c r="Z702" s="358"/>
      <c r="AA702" s="358"/>
      <c r="AB702" s="358"/>
      <c r="AC702" s="358"/>
      <c r="AD702" s="358"/>
      <c r="AE702" s="358"/>
      <c r="AF702" s="358"/>
      <c r="AG702" s="358"/>
      <c r="AH702" s="358"/>
    </row>
    <row r="703">
      <c r="A703" s="354"/>
      <c r="B703" s="354"/>
      <c r="C703" s="375"/>
      <c r="D703" s="354"/>
      <c r="E703" s="354"/>
      <c r="F703" s="354"/>
      <c r="G703" s="376"/>
      <c r="H703" s="354"/>
      <c r="I703" s="395"/>
      <c r="J703" s="354"/>
      <c r="K703" s="354"/>
      <c r="L703" s="354"/>
      <c r="M703" s="354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  <c r="Y703" s="354"/>
      <c r="Z703" s="354"/>
      <c r="AA703" s="354"/>
      <c r="AB703" s="354"/>
      <c r="AC703" s="354"/>
      <c r="AD703" s="354"/>
      <c r="AE703" s="354"/>
      <c r="AF703" s="354"/>
      <c r="AG703" s="354"/>
      <c r="AH703" s="354"/>
    </row>
    <row r="704">
      <c r="A704" s="358"/>
      <c r="B704" s="358"/>
      <c r="C704" s="380"/>
      <c r="D704" s="358"/>
      <c r="E704" s="358"/>
      <c r="F704" s="358"/>
      <c r="G704" s="381"/>
      <c r="H704" s="358"/>
      <c r="I704" s="393"/>
      <c r="J704" s="358"/>
      <c r="K704" s="358"/>
      <c r="L704" s="358"/>
      <c r="M704" s="358"/>
      <c r="N704" s="358"/>
      <c r="O704" s="358"/>
      <c r="P704" s="358"/>
      <c r="Q704" s="358"/>
      <c r="R704" s="358"/>
      <c r="S704" s="358"/>
      <c r="T704" s="358"/>
      <c r="U704" s="358"/>
      <c r="V704" s="358"/>
      <c r="W704" s="358"/>
      <c r="X704" s="358"/>
      <c r="Y704" s="358"/>
      <c r="Z704" s="358"/>
      <c r="AA704" s="358"/>
      <c r="AB704" s="358"/>
      <c r="AC704" s="358"/>
      <c r="AD704" s="358"/>
      <c r="AE704" s="358"/>
      <c r="AF704" s="358"/>
      <c r="AG704" s="358"/>
      <c r="AH704" s="358"/>
    </row>
    <row r="705">
      <c r="A705" s="354"/>
      <c r="B705" s="354"/>
      <c r="C705" s="375"/>
      <c r="D705" s="354"/>
      <c r="E705" s="354"/>
      <c r="F705" s="354"/>
      <c r="G705" s="376"/>
      <c r="H705" s="354"/>
      <c r="I705" s="395"/>
      <c r="J705" s="354"/>
      <c r="K705" s="354"/>
      <c r="L705" s="354"/>
      <c r="M705" s="354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  <c r="Y705" s="354"/>
      <c r="Z705" s="354"/>
      <c r="AA705" s="354"/>
      <c r="AB705" s="354"/>
      <c r="AC705" s="354"/>
      <c r="AD705" s="354"/>
      <c r="AE705" s="354"/>
      <c r="AF705" s="354"/>
      <c r="AG705" s="354"/>
      <c r="AH705" s="354"/>
    </row>
    <row r="706">
      <c r="A706" s="358"/>
      <c r="B706" s="358"/>
      <c r="C706" s="380"/>
      <c r="D706" s="358"/>
      <c r="E706" s="358"/>
      <c r="F706" s="358"/>
      <c r="G706" s="381"/>
      <c r="H706" s="358"/>
      <c r="I706" s="393"/>
      <c r="J706" s="358"/>
      <c r="K706" s="358"/>
      <c r="L706" s="358"/>
      <c r="M706" s="358"/>
      <c r="N706" s="358"/>
      <c r="O706" s="358"/>
      <c r="P706" s="358"/>
      <c r="Q706" s="358"/>
      <c r="R706" s="358"/>
      <c r="S706" s="358"/>
      <c r="T706" s="358"/>
      <c r="U706" s="358"/>
      <c r="V706" s="358"/>
      <c r="W706" s="358"/>
      <c r="X706" s="358"/>
      <c r="Y706" s="358"/>
      <c r="Z706" s="358"/>
      <c r="AA706" s="358"/>
      <c r="AB706" s="358"/>
      <c r="AC706" s="358"/>
      <c r="AD706" s="358"/>
      <c r="AE706" s="358"/>
      <c r="AF706" s="358"/>
      <c r="AG706" s="358"/>
      <c r="AH706" s="358"/>
    </row>
    <row r="707">
      <c r="A707" s="354"/>
      <c r="B707" s="354"/>
      <c r="C707" s="375"/>
      <c r="D707" s="354"/>
      <c r="E707" s="354"/>
      <c r="F707" s="354"/>
      <c r="G707" s="376"/>
      <c r="H707" s="354"/>
      <c r="I707" s="395"/>
      <c r="J707" s="354"/>
      <c r="K707" s="354"/>
      <c r="L707" s="354"/>
      <c r="M707" s="354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  <c r="Y707" s="354"/>
      <c r="Z707" s="354"/>
      <c r="AA707" s="354"/>
      <c r="AB707" s="354"/>
      <c r="AC707" s="354"/>
      <c r="AD707" s="354"/>
      <c r="AE707" s="354"/>
      <c r="AF707" s="354"/>
      <c r="AG707" s="354"/>
      <c r="AH707" s="354"/>
    </row>
    <row r="708">
      <c r="A708" s="358"/>
      <c r="B708" s="358"/>
      <c r="C708" s="380"/>
      <c r="D708" s="358"/>
      <c r="E708" s="358"/>
      <c r="F708" s="358"/>
      <c r="G708" s="381"/>
      <c r="H708" s="358"/>
      <c r="I708" s="393"/>
      <c r="J708" s="358"/>
      <c r="K708" s="358"/>
      <c r="L708" s="358"/>
      <c r="M708" s="358"/>
      <c r="N708" s="358"/>
      <c r="O708" s="358"/>
      <c r="P708" s="358"/>
      <c r="Q708" s="358"/>
      <c r="R708" s="358"/>
      <c r="S708" s="358"/>
      <c r="T708" s="358"/>
      <c r="U708" s="358"/>
      <c r="V708" s="358"/>
      <c r="W708" s="358"/>
      <c r="X708" s="358"/>
      <c r="Y708" s="358"/>
      <c r="Z708" s="358"/>
      <c r="AA708" s="358"/>
      <c r="AB708" s="358"/>
      <c r="AC708" s="358"/>
      <c r="AD708" s="358"/>
      <c r="AE708" s="358"/>
      <c r="AF708" s="358"/>
      <c r="AG708" s="358"/>
      <c r="AH708" s="358"/>
    </row>
    <row r="709">
      <c r="A709" s="354"/>
      <c r="B709" s="354"/>
      <c r="C709" s="375"/>
      <c r="D709" s="354"/>
      <c r="E709" s="354"/>
      <c r="F709" s="354"/>
      <c r="G709" s="376"/>
      <c r="H709" s="354"/>
      <c r="I709" s="395"/>
      <c r="J709" s="354"/>
      <c r="K709" s="354"/>
      <c r="L709" s="354"/>
      <c r="M709" s="354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  <c r="Y709" s="354"/>
      <c r="Z709" s="354"/>
      <c r="AA709" s="354"/>
      <c r="AB709" s="354"/>
      <c r="AC709" s="354"/>
      <c r="AD709" s="354"/>
      <c r="AE709" s="354"/>
      <c r="AF709" s="354"/>
      <c r="AG709" s="354"/>
      <c r="AH709" s="354"/>
    </row>
    <row r="710">
      <c r="A710" s="358"/>
      <c r="B710" s="358"/>
      <c r="C710" s="380"/>
      <c r="D710" s="358"/>
      <c r="E710" s="358"/>
      <c r="F710" s="358"/>
      <c r="G710" s="381"/>
      <c r="H710" s="358"/>
      <c r="I710" s="393"/>
      <c r="J710" s="358"/>
      <c r="K710" s="358"/>
      <c r="L710" s="358"/>
      <c r="M710" s="358"/>
      <c r="N710" s="358"/>
      <c r="O710" s="358"/>
      <c r="P710" s="358"/>
      <c r="Q710" s="358"/>
      <c r="R710" s="358"/>
      <c r="S710" s="358"/>
      <c r="T710" s="358"/>
      <c r="U710" s="358"/>
      <c r="V710" s="358"/>
      <c r="W710" s="358"/>
      <c r="X710" s="358"/>
      <c r="Y710" s="358"/>
      <c r="Z710" s="358"/>
      <c r="AA710" s="358"/>
      <c r="AB710" s="358"/>
      <c r="AC710" s="358"/>
      <c r="AD710" s="358"/>
      <c r="AE710" s="358"/>
      <c r="AF710" s="358"/>
      <c r="AG710" s="358"/>
      <c r="AH710" s="358"/>
    </row>
    <row r="711">
      <c r="A711" s="354"/>
      <c r="B711" s="354"/>
      <c r="C711" s="375"/>
      <c r="D711" s="354"/>
      <c r="E711" s="354"/>
      <c r="F711" s="354"/>
      <c r="G711" s="376"/>
      <c r="H711" s="354"/>
      <c r="I711" s="395"/>
      <c r="J711" s="354"/>
      <c r="K711" s="354"/>
      <c r="L711" s="354"/>
      <c r="M711" s="354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  <c r="Y711" s="354"/>
      <c r="Z711" s="354"/>
      <c r="AA711" s="354"/>
      <c r="AB711" s="354"/>
      <c r="AC711" s="354"/>
      <c r="AD711" s="354"/>
      <c r="AE711" s="354"/>
      <c r="AF711" s="354"/>
      <c r="AG711" s="354"/>
      <c r="AH711" s="354"/>
    </row>
    <row r="712">
      <c r="A712" s="358"/>
      <c r="B712" s="358"/>
      <c r="C712" s="380"/>
      <c r="D712" s="358"/>
      <c r="E712" s="358"/>
      <c r="F712" s="358"/>
      <c r="G712" s="381"/>
      <c r="H712" s="358"/>
      <c r="I712" s="393"/>
      <c r="J712" s="358"/>
      <c r="K712" s="358"/>
      <c r="L712" s="358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  <c r="Y712" s="358"/>
      <c r="Z712" s="358"/>
      <c r="AA712" s="358"/>
      <c r="AB712" s="358"/>
      <c r="AC712" s="358"/>
      <c r="AD712" s="358"/>
      <c r="AE712" s="358"/>
      <c r="AF712" s="358"/>
      <c r="AG712" s="358"/>
      <c r="AH712" s="358"/>
    </row>
    <row r="713">
      <c r="A713" s="354"/>
      <c r="B713" s="354"/>
      <c r="C713" s="375"/>
      <c r="D713" s="354"/>
      <c r="E713" s="354"/>
      <c r="F713" s="354"/>
      <c r="G713" s="376"/>
      <c r="H713" s="354"/>
      <c r="I713" s="395"/>
      <c r="J713" s="354"/>
      <c r="K713" s="354"/>
      <c r="L713" s="354"/>
      <c r="M713" s="354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  <c r="Y713" s="354"/>
      <c r="Z713" s="354"/>
      <c r="AA713" s="354"/>
      <c r="AB713" s="354"/>
      <c r="AC713" s="354"/>
      <c r="AD713" s="354"/>
      <c r="AE713" s="354"/>
      <c r="AF713" s="354"/>
      <c r="AG713" s="354"/>
      <c r="AH713" s="354"/>
    </row>
    <row r="714">
      <c r="A714" s="358"/>
      <c r="B714" s="358"/>
      <c r="C714" s="380"/>
      <c r="D714" s="358"/>
      <c r="E714" s="358"/>
      <c r="F714" s="358"/>
      <c r="G714" s="381"/>
      <c r="H714" s="358"/>
      <c r="I714" s="393"/>
      <c r="J714" s="358"/>
      <c r="K714" s="358"/>
      <c r="L714" s="358"/>
      <c r="M714" s="358"/>
      <c r="N714" s="358"/>
      <c r="O714" s="358"/>
      <c r="P714" s="358"/>
      <c r="Q714" s="358"/>
      <c r="R714" s="358"/>
      <c r="S714" s="358"/>
      <c r="T714" s="358"/>
      <c r="U714" s="358"/>
      <c r="V714" s="358"/>
      <c r="W714" s="358"/>
      <c r="X714" s="358"/>
      <c r="Y714" s="358"/>
      <c r="Z714" s="358"/>
      <c r="AA714" s="358"/>
      <c r="AB714" s="358"/>
      <c r="AC714" s="358"/>
      <c r="AD714" s="358"/>
      <c r="AE714" s="358"/>
      <c r="AF714" s="358"/>
      <c r="AG714" s="358"/>
      <c r="AH714" s="358"/>
    </row>
    <row r="715">
      <c r="A715" s="354"/>
      <c r="B715" s="354"/>
      <c r="C715" s="375"/>
      <c r="D715" s="354"/>
      <c r="E715" s="354"/>
      <c r="F715" s="354"/>
      <c r="G715" s="376"/>
      <c r="H715" s="354"/>
      <c r="I715" s="395"/>
      <c r="J715" s="354"/>
      <c r="K715" s="354"/>
      <c r="L715" s="354"/>
      <c r="M715" s="354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  <c r="Y715" s="354"/>
      <c r="Z715" s="354"/>
      <c r="AA715" s="354"/>
      <c r="AB715" s="354"/>
      <c r="AC715" s="354"/>
      <c r="AD715" s="354"/>
      <c r="AE715" s="354"/>
      <c r="AF715" s="354"/>
      <c r="AG715" s="354"/>
      <c r="AH715" s="354"/>
    </row>
    <row r="716">
      <c r="A716" s="358"/>
      <c r="B716" s="358"/>
      <c r="C716" s="380"/>
      <c r="D716" s="358"/>
      <c r="E716" s="358"/>
      <c r="F716" s="358"/>
      <c r="G716" s="381"/>
      <c r="H716" s="358"/>
      <c r="I716" s="393"/>
      <c r="J716" s="358"/>
      <c r="K716" s="358"/>
      <c r="L716" s="358"/>
      <c r="M716" s="358"/>
      <c r="N716" s="358"/>
      <c r="O716" s="358"/>
      <c r="P716" s="358"/>
      <c r="Q716" s="358"/>
      <c r="R716" s="358"/>
      <c r="S716" s="358"/>
      <c r="T716" s="358"/>
      <c r="U716" s="358"/>
      <c r="V716" s="358"/>
      <c r="W716" s="358"/>
      <c r="X716" s="358"/>
      <c r="Y716" s="358"/>
      <c r="Z716" s="358"/>
      <c r="AA716" s="358"/>
      <c r="AB716" s="358"/>
      <c r="AC716" s="358"/>
      <c r="AD716" s="358"/>
      <c r="AE716" s="358"/>
      <c r="AF716" s="358"/>
      <c r="AG716" s="358"/>
      <c r="AH716" s="358"/>
    </row>
    <row r="717">
      <c r="A717" s="354"/>
      <c r="B717" s="354"/>
      <c r="C717" s="375"/>
      <c r="D717" s="354"/>
      <c r="E717" s="354"/>
      <c r="F717" s="354"/>
      <c r="G717" s="376"/>
      <c r="H717" s="354"/>
      <c r="I717" s="395"/>
      <c r="J717" s="354"/>
      <c r="K717" s="354"/>
      <c r="L717" s="354"/>
      <c r="M717" s="354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  <c r="Y717" s="354"/>
      <c r="Z717" s="354"/>
      <c r="AA717" s="354"/>
      <c r="AB717" s="354"/>
      <c r="AC717" s="354"/>
      <c r="AD717" s="354"/>
      <c r="AE717" s="354"/>
      <c r="AF717" s="354"/>
      <c r="AG717" s="354"/>
      <c r="AH717" s="354"/>
    </row>
    <row r="718">
      <c r="A718" s="358"/>
      <c r="B718" s="358"/>
      <c r="C718" s="380"/>
      <c r="D718" s="358"/>
      <c r="E718" s="358"/>
      <c r="F718" s="358"/>
      <c r="G718" s="381"/>
      <c r="H718" s="358"/>
      <c r="I718" s="393"/>
      <c r="J718" s="358"/>
      <c r="K718" s="358"/>
      <c r="L718" s="358"/>
      <c r="M718" s="358"/>
      <c r="N718" s="358"/>
      <c r="O718" s="358"/>
      <c r="P718" s="358"/>
      <c r="Q718" s="358"/>
      <c r="R718" s="358"/>
      <c r="S718" s="358"/>
      <c r="T718" s="358"/>
      <c r="U718" s="358"/>
      <c r="V718" s="358"/>
      <c r="W718" s="358"/>
      <c r="X718" s="358"/>
      <c r="Y718" s="358"/>
      <c r="Z718" s="358"/>
      <c r="AA718" s="358"/>
      <c r="AB718" s="358"/>
      <c r="AC718" s="358"/>
      <c r="AD718" s="358"/>
      <c r="AE718" s="358"/>
      <c r="AF718" s="358"/>
      <c r="AG718" s="358"/>
      <c r="AH718" s="358"/>
    </row>
    <row r="719">
      <c r="A719" s="354"/>
      <c r="B719" s="354"/>
      <c r="C719" s="375"/>
      <c r="D719" s="354"/>
      <c r="E719" s="354"/>
      <c r="F719" s="354"/>
      <c r="G719" s="376"/>
      <c r="H719" s="354"/>
      <c r="I719" s="395"/>
      <c r="J719" s="354"/>
      <c r="K719" s="354"/>
      <c r="L719" s="354"/>
      <c r="M719" s="354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  <c r="Y719" s="354"/>
      <c r="Z719" s="354"/>
      <c r="AA719" s="354"/>
      <c r="AB719" s="354"/>
      <c r="AC719" s="354"/>
      <c r="AD719" s="354"/>
      <c r="AE719" s="354"/>
      <c r="AF719" s="354"/>
      <c r="AG719" s="354"/>
      <c r="AH719" s="354"/>
    </row>
    <row r="720">
      <c r="A720" s="358"/>
      <c r="B720" s="358"/>
      <c r="C720" s="380"/>
      <c r="D720" s="358"/>
      <c r="E720" s="358"/>
      <c r="F720" s="358"/>
      <c r="G720" s="381"/>
      <c r="H720" s="358"/>
      <c r="I720" s="393"/>
      <c r="J720" s="358"/>
      <c r="K720" s="358"/>
      <c r="L720" s="358"/>
      <c r="M720" s="358"/>
      <c r="N720" s="358"/>
      <c r="O720" s="358"/>
      <c r="P720" s="358"/>
      <c r="Q720" s="358"/>
      <c r="R720" s="358"/>
      <c r="S720" s="358"/>
      <c r="T720" s="358"/>
      <c r="U720" s="358"/>
      <c r="V720" s="358"/>
      <c r="W720" s="358"/>
      <c r="X720" s="358"/>
      <c r="Y720" s="358"/>
      <c r="Z720" s="358"/>
      <c r="AA720" s="358"/>
      <c r="AB720" s="358"/>
      <c r="AC720" s="358"/>
      <c r="AD720" s="358"/>
      <c r="AE720" s="358"/>
      <c r="AF720" s="358"/>
      <c r="AG720" s="358"/>
      <c r="AH720" s="358"/>
    </row>
    <row r="721">
      <c r="A721" s="354"/>
      <c r="B721" s="354"/>
      <c r="C721" s="375"/>
      <c r="D721" s="354"/>
      <c r="E721" s="354"/>
      <c r="F721" s="354"/>
      <c r="G721" s="376"/>
      <c r="H721" s="354"/>
      <c r="I721" s="395"/>
      <c r="J721" s="354"/>
      <c r="K721" s="354"/>
      <c r="L721" s="354"/>
      <c r="M721" s="354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  <c r="Y721" s="354"/>
      <c r="Z721" s="354"/>
      <c r="AA721" s="354"/>
      <c r="AB721" s="354"/>
      <c r="AC721" s="354"/>
      <c r="AD721" s="354"/>
      <c r="AE721" s="354"/>
      <c r="AF721" s="354"/>
      <c r="AG721" s="354"/>
      <c r="AH721" s="354"/>
    </row>
    <row r="722">
      <c r="A722" s="358"/>
      <c r="B722" s="358"/>
      <c r="C722" s="380"/>
      <c r="D722" s="358"/>
      <c r="E722" s="358"/>
      <c r="F722" s="358"/>
      <c r="G722" s="381"/>
      <c r="H722" s="358"/>
      <c r="I722" s="393"/>
      <c r="J722" s="358"/>
      <c r="K722" s="358"/>
      <c r="L722" s="358"/>
      <c r="M722" s="358"/>
      <c r="N722" s="358"/>
      <c r="O722" s="358"/>
      <c r="P722" s="358"/>
      <c r="Q722" s="358"/>
      <c r="R722" s="358"/>
      <c r="S722" s="358"/>
      <c r="T722" s="358"/>
      <c r="U722" s="358"/>
      <c r="V722" s="358"/>
      <c r="W722" s="358"/>
      <c r="X722" s="358"/>
      <c r="Y722" s="358"/>
      <c r="Z722" s="358"/>
      <c r="AA722" s="358"/>
      <c r="AB722" s="358"/>
      <c r="AC722" s="358"/>
      <c r="AD722" s="358"/>
      <c r="AE722" s="358"/>
      <c r="AF722" s="358"/>
      <c r="AG722" s="358"/>
      <c r="AH722" s="358"/>
    </row>
    <row r="723">
      <c r="A723" s="354"/>
      <c r="B723" s="354"/>
      <c r="C723" s="375"/>
      <c r="D723" s="354"/>
      <c r="E723" s="354"/>
      <c r="F723" s="354"/>
      <c r="G723" s="376"/>
      <c r="H723" s="354"/>
      <c r="I723" s="395"/>
      <c r="J723" s="354"/>
      <c r="K723" s="354"/>
      <c r="L723" s="354"/>
      <c r="M723" s="354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  <c r="Y723" s="354"/>
      <c r="Z723" s="354"/>
      <c r="AA723" s="354"/>
      <c r="AB723" s="354"/>
      <c r="AC723" s="354"/>
      <c r="AD723" s="354"/>
      <c r="AE723" s="354"/>
      <c r="AF723" s="354"/>
      <c r="AG723" s="354"/>
      <c r="AH723" s="354"/>
    </row>
    <row r="724">
      <c r="A724" s="358"/>
      <c r="B724" s="358"/>
      <c r="C724" s="380"/>
      <c r="D724" s="358"/>
      <c r="E724" s="358"/>
      <c r="F724" s="358"/>
      <c r="G724" s="381"/>
      <c r="H724" s="358"/>
      <c r="I724" s="393"/>
      <c r="J724" s="358"/>
      <c r="K724" s="358"/>
      <c r="L724" s="358"/>
      <c r="M724" s="358"/>
      <c r="N724" s="358"/>
      <c r="O724" s="358"/>
      <c r="P724" s="358"/>
      <c r="Q724" s="358"/>
      <c r="R724" s="358"/>
      <c r="S724" s="358"/>
      <c r="T724" s="358"/>
      <c r="U724" s="358"/>
      <c r="V724" s="358"/>
      <c r="W724" s="358"/>
      <c r="X724" s="358"/>
      <c r="Y724" s="358"/>
      <c r="Z724" s="358"/>
      <c r="AA724" s="358"/>
      <c r="AB724" s="358"/>
      <c r="AC724" s="358"/>
      <c r="AD724" s="358"/>
      <c r="AE724" s="358"/>
      <c r="AF724" s="358"/>
      <c r="AG724" s="358"/>
      <c r="AH724" s="358"/>
    </row>
    <row r="725">
      <c r="A725" s="354"/>
      <c r="B725" s="354"/>
      <c r="C725" s="375"/>
      <c r="D725" s="354"/>
      <c r="E725" s="354"/>
      <c r="F725" s="354"/>
      <c r="G725" s="376"/>
      <c r="H725" s="354"/>
      <c r="I725" s="395"/>
      <c r="J725" s="354"/>
      <c r="K725" s="354"/>
      <c r="L725" s="354"/>
      <c r="M725" s="354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  <c r="Y725" s="354"/>
      <c r="Z725" s="354"/>
      <c r="AA725" s="354"/>
      <c r="AB725" s="354"/>
      <c r="AC725" s="354"/>
      <c r="AD725" s="354"/>
      <c r="AE725" s="354"/>
      <c r="AF725" s="354"/>
      <c r="AG725" s="354"/>
      <c r="AH725" s="354"/>
    </row>
    <row r="726">
      <c r="A726" s="358"/>
      <c r="B726" s="358"/>
      <c r="C726" s="380"/>
      <c r="D726" s="358"/>
      <c r="E726" s="358"/>
      <c r="F726" s="358"/>
      <c r="G726" s="381"/>
      <c r="H726" s="358"/>
      <c r="I726" s="393"/>
      <c r="J726" s="358"/>
      <c r="K726" s="358"/>
      <c r="L726" s="358"/>
      <c r="M726" s="358"/>
      <c r="N726" s="358"/>
      <c r="O726" s="358"/>
      <c r="P726" s="358"/>
      <c r="Q726" s="358"/>
      <c r="R726" s="358"/>
      <c r="S726" s="358"/>
      <c r="T726" s="358"/>
      <c r="U726" s="358"/>
      <c r="V726" s="358"/>
      <c r="W726" s="358"/>
      <c r="X726" s="358"/>
      <c r="Y726" s="358"/>
      <c r="Z726" s="358"/>
      <c r="AA726" s="358"/>
      <c r="AB726" s="358"/>
      <c r="AC726" s="358"/>
      <c r="AD726" s="358"/>
      <c r="AE726" s="358"/>
      <c r="AF726" s="358"/>
      <c r="AG726" s="358"/>
      <c r="AH726" s="358"/>
    </row>
    <row r="727">
      <c r="A727" s="354"/>
      <c r="B727" s="354"/>
      <c r="C727" s="375"/>
      <c r="D727" s="354"/>
      <c r="E727" s="354"/>
      <c r="F727" s="354"/>
      <c r="G727" s="376"/>
      <c r="H727" s="354"/>
      <c r="I727" s="395"/>
      <c r="J727" s="354"/>
      <c r="K727" s="354"/>
      <c r="L727" s="354"/>
      <c r="M727" s="354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  <c r="Y727" s="354"/>
      <c r="Z727" s="354"/>
      <c r="AA727" s="354"/>
      <c r="AB727" s="354"/>
      <c r="AC727" s="354"/>
      <c r="AD727" s="354"/>
      <c r="AE727" s="354"/>
      <c r="AF727" s="354"/>
      <c r="AG727" s="354"/>
      <c r="AH727" s="354"/>
    </row>
    <row r="728">
      <c r="A728" s="358"/>
      <c r="B728" s="358"/>
      <c r="C728" s="380"/>
      <c r="D728" s="358"/>
      <c r="E728" s="358"/>
      <c r="F728" s="358"/>
      <c r="G728" s="381"/>
      <c r="H728" s="358"/>
      <c r="I728" s="393"/>
      <c r="J728" s="358"/>
      <c r="K728" s="358"/>
      <c r="L728" s="358"/>
      <c r="M728" s="358"/>
      <c r="N728" s="358"/>
      <c r="O728" s="358"/>
      <c r="P728" s="358"/>
      <c r="Q728" s="358"/>
      <c r="R728" s="358"/>
      <c r="S728" s="358"/>
      <c r="T728" s="358"/>
      <c r="U728" s="358"/>
      <c r="V728" s="358"/>
      <c r="W728" s="358"/>
      <c r="X728" s="358"/>
      <c r="Y728" s="358"/>
      <c r="Z728" s="358"/>
      <c r="AA728" s="358"/>
      <c r="AB728" s="358"/>
      <c r="AC728" s="358"/>
      <c r="AD728" s="358"/>
      <c r="AE728" s="358"/>
      <c r="AF728" s="358"/>
      <c r="AG728" s="358"/>
      <c r="AH728" s="358"/>
    </row>
    <row r="729">
      <c r="A729" s="354"/>
      <c r="B729" s="354"/>
      <c r="C729" s="375"/>
      <c r="D729" s="354"/>
      <c r="E729" s="354"/>
      <c r="F729" s="354"/>
      <c r="G729" s="376"/>
      <c r="H729" s="354"/>
      <c r="I729" s="395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  <c r="Z729" s="354"/>
      <c r="AA729" s="354"/>
      <c r="AB729" s="354"/>
      <c r="AC729" s="354"/>
      <c r="AD729" s="354"/>
      <c r="AE729" s="354"/>
      <c r="AF729" s="354"/>
      <c r="AG729" s="354"/>
      <c r="AH729" s="354"/>
    </row>
    <row r="730">
      <c r="A730" s="358"/>
      <c r="B730" s="358"/>
      <c r="C730" s="380"/>
      <c r="D730" s="358"/>
      <c r="E730" s="358"/>
      <c r="F730" s="358"/>
      <c r="G730" s="381"/>
      <c r="H730" s="358"/>
      <c r="I730" s="393"/>
      <c r="J730" s="358"/>
      <c r="K730" s="358"/>
      <c r="L730" s="358"/>
      <c r="M730" s="358"/>
      <c r="N730" s="358"/>
      <c r="O730" s="358"/>
      <c r="P730" s="358"/>
      <c r="Q730" s="358"/>
      <c r="R730" s="358"/>
      <c r="S730" s="358"/>
      <c r="T730" s="358"/>
      <c r="U730" s="358"/>
      <c r="V730" s="358"/>
      <c r="W730" s="358"/>
      <c r="X730" s="358"/>
      <c r="Y730" s="358"/>
      <c r="Z730" s="358"/>
      <c r="AA730" s="358"/>
      <c r="AB730" s="358"/>
      <c r="AC730" s="358"/>
      <c r="AD730" s="358"/>
      <c r="AE730" s="358"/>
      <c r="AF730" s="358"/>
      <c r="AG730" s="358"/>
      <c r="AH730" s="358"/>
    </row>
    <row r="731">
      <c r="A731" s="354"/>
      <c r="B731" s="354"/>
      <c r="C731" s="375"/>
      <c r="D731" s="354"/>
      <c r="E731" s="354"/>
      <c r="F731" s="354"/>
      <c r="G731" s="376"/>
      <c r="H731" s="354"/>
      <c r="I731" s="395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  <c r="Z731" s="354"/>
      <c r="AA731" s="354"/>
      <c r="AB731" s="354"/>
      <c r="AC731" s="354"/>
      <c r="AD731" s="354"/>
      <c r="AE731" s="354"/>
      <c r="AF731" s="354"/>
      <c r="AG731" s="354"/>
      <c r="AH731" s="354"/>
    </row>
    <row r="732">
      <c r="A732" s="358"/>
      <c r="B732" s="358"/>
      <c r="C732" s="380"/>
      <c r="D732" s="358"/>
      <c r="E732" s="358"/>
      <c r="F732" s="358"/>
      <c r="G732" s="381"/>
      <c r="H732" s="358"/>
      <c r="I732" s="393"/>
      <c r="J732" s="358"/>
      <c r="K732" s="358"/>
      <c r="L732" s="358"/>
      <c r="M732" s="358"/>
      <c r="N732" s="358"/>
      <c r="O732" s="358"/>
      <c r="P732" s="358"/>
      <c r="Q732" s="358"/>
      <c r="R732" s="358"/>
      <c r="S732" s="358"/>
      <c r="T732" s="358"/>
      <c r="U732" s="358"/>
      <c r="V732" s="358"/>
      <c r="W732" s="358"/>
      <c r="X732" s="358"/>
      <c r="Y732" s="358"/>
      <c r="Z732" s="358"/>
      <c r="AA732" s="358"/>
      <c r="AB732" s="358"/>
      <c r="AC732" s="358"/>
      <c r="AD732" s="358"/>
      <c r="AE732" s="358"/>
      <c r="AF732" s="358"/>
      <c r="AG732" s="358"/>
      <c r="AH732" s="358"/>
    </row>
    <row r="733">
      <c r="A733" s="354"/>
      <c r="B733" s="354"/>
      <c r="C733" s="375"/>
      <c r="D733" s="354"/>
      <c r="E733" s="354"/>
      <c r="F733" s="354"/>
      <c r="G733" s="376"/>
      <c r="H733" s="354"/>
      <c r="I733" s="395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  <c r="Z733" s="354"/>
      <c r="AA733" s="354"/>
      <c r="AB733" s="354"/>
      <c r="AC733" s="354"/>
      <c r="AD733" s="354"/>
      <c r="AE733" s="354"/>
      <c r="AF733" s="354"/>
      <c r="AG733" s="354"/>
      <c r="AH733" s="354"/>
    </row>
    <row r="734">
      <c r="A734" s="358"/>
      <c r="B734" s="358"/>
      <c r="C734" s="380"/>
      <c r="D734" s="358"/>
      <c r="E734" s="358"/>
      <c r="F734" s="358"/>
      <c r="G734" s="381"/>
      <c r="H734" s="358"/>
      <c r="I734" s="393"/>
      <c r="J734" s="358"/>
      <c r="K734" s="358"/>
      <c r="L734" s="358"/>
      <c r="M734" s="358"/>
      <c r="N734" s="358"/>
      <c r="O734" s="358"/>
      <c r="P734" s="358"/>
      <c r="Q734" s="358"/>
      <c r="R734" s="358"/>
      <c r="S734" s="358"/>
      <c r="T734" s="358"/>
      <c r="U734" s="358"/>
      <c r="V734" s="358"/>
      <c r="W734" s="358"/>
      <c r="X734" s="358"/>
      <c r="Y734" s="358"/>
      <c r="Z734" s="358"/>
      <c r="AA734" s="358"/>
      <c r="AB734" s="358"/>
      <c r="AC734" s="358"/>
      <c r="AD734" s="358"/>
      <c r="AE734" s="358"/>
      <c r="AF734" s="358"/>
      <c r="AG734" s="358"/>
      <c r="AH734" s="358"/>
    </row>
    <row r="735">
      <c r="A735" s="354"/>
      <c r="B735" s="354"/>
      <c r="C735" s="375"/>
      <c r="D735" s="354"/>
      <c r="E735" s="354"/>
      <c r="F735" s="354"/>
      <c r="G735" s="376"/>
      <c r="H735" s="354"/>
      <c r="I735" s="395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  <c r="Z735" s="354"/>
      <c r="AA735" s="354"/>
      <c r="AB735" s="354"/>
      <c r="AC735" s="354"/>
      <c r="AD735" s="354"/>
      <c r="AE735" s="354"/>
      <c r="AF735" s="354"/>
      <c r="AG735" s="354"/>
      <c r="AH735" s="354"/>
    </row>
    <row r="736">
      <c r="A736" s="358"/>
      <c r="B736" s="358"/>
      <c r="C736" s="380"/>
      <c r="D736" s="358"/>
      <c r="E736" s="358"/>
      <c r="F736" s="358"/>
      <c r="G736" s="381"/>
      <c r="H736" s="358"/>
      <c r="I736" s="393"/>
      <c r="J736" s="358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  <c r="Y736" s="358"/>
      <c r="Z736" s="358"/>
      <c r="AA736" s="358"/>
      <c r="AB736" s="358"/>
      <c r="AC736" s="358"/>
      <c r="AD736" s="358"/>
      <c r="AE736" s="358"/>
      <c r="AF736" s="358"/>
      <c r="AG736" s="358"/>
      <c r="AH736" s="358"/>
    </row>
    <row r="737">
      <c r="A737" s="354"/>
      <c r="B737" s="354"/>
      <c r="C737" s="375"/>
      <c r="D737" s="354"/>
      <c r="E737" s="354"/>
      <c r="F737" s="354"/>
      <c r="G737" s="376"/>
      <c r="H737" s="354"/>
      <c r="I737" s="395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  <c r="Z737" s="354"/>
      <c r="AA737" s="354"/>
      <c r="AB737" s="354"/>
      <c r="AC737" s="354"/>
      <c r="AD737" s="354"/>
      <c r="AE737" s="354"/>
      <c r="AF737" s="354"/>
      <c r="AG737" s="354"/>
      <c r="AH737" s="354"/>
    </row>
    <row r="738">
      <c r="A738" s="358"/>
      <c r="B738" s="358"/>
      <c r="C738" s="380"/>
      <c r="D738" s="358"/>
      <c r="E738" s="358"/>
      <c r="F738" s="358"/>
      <c r="G738" s="381"/>
      <c r="H738" s="358"/>
      <c r="I738" s="393"/>
      <c r="J738" s="358"/>
      <c r="K738" s="358"/>
      <c r="L738" s="358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  <c r="Y738" s="358"/>
      <c r="Z738" s="358"/>
      <c r="AA738" s="358"/>
      <c r="AB738" s="358"/>
      <c r="AC738" s="358"/>
      <c r="AD738" s="358"/>
      <c r="AE738" s="358"/>
      <c r="AF738" s="358"/>
      <c r="AG738" s="358"/>
      <c r="AH738" s="358"/>
    </row>
    <row r="739">
      <c r="A739" s="354"/>
      <c r="B739" s="354"/>
      <c r="C739" s="375"/>
      <c r="D739" s="354"/>
      <c r="E739" s="354"/>
      <c r="F739" s="354"/>
      <c r="G739" s="376"/>
      <c r="H739" s="354"/>
      <c r="I739" s="395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  <c r="Z739" s="354"/>
      <c r="AA739" s="354"/>
      <c r="AB739" s="354"/>
      <c r="AC739" s="354"/>
      <c r="AD739" s="354"/>
      <c r="AE739" s="354"/>
      <c r="AF739" s="354"/>
      <c r="AG739" s="354"/>
      <c r="AH739" s="354"/>
    </row>
    <row r="740">
      <c r="A740" s="358"/>
      <c r="B740" s="358"/>
      <c r="C740" s="380"/>
      <c r="D740" s="358"/>
      <c r="E740" s="358"/>
      <c r="F740" s="358"/>
      <c r="G740" s="381"/>
      <c r="H740" s="358"/>
      <c r="I740" s="393"/>
      <c r="J740" s="358"/>
      <c r="K740" s="358"/>
      <c r="L740" s="358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  <c r="Y740" s="358"/>
      <c r="Z740" s="358"/>
      <c r="AA740" s="358"/>
      <c r="AB740" s="358"/>
      <c r="AC740" s="358"/>
      <c r="AD740" s="358"/>
      <c r="AE740" s="358"/>
      <c r="AF740" s="358"/>
      <c r="AG740" s="358"/>
      <c r="AH740" s="358"/>
    </row>
    <row r="741">
      <c r="A741" s="354"/>
      <c r="B741" s="354"/>
      <c r="C741" s="375"/>
      <c r="D741" s="354"/>
      <c r="E741" s="354"/>
      <c r="F741" s="354"/>
      <c r="G741" s="376"/>
      <c r="H741" s="354"/>
      <c r="I741" s="395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  <c r="Z741" s="354"/>
      <c r="AA741" s="354"/>
      <c r="AB741" s="354"/>
      <c r="AC741" s="354"/>
      <c r="AD741" s="354"/>
      <c r="AE741" s="354"/>
      <c r="AF741" s="354"/>
      <c r="AG741" s="354"/>
      <c r="AH741" s="354"/>
    </row>
    <row r="742">
      <c r="A742" s="358"/>
      <c r="B742" s="358"/>
      <c r="C742" s="380"/>
      <c r="D742" s="358"/>
      <c r="E742" s="358"/>
      <c r="F742" s="358"/>
      <c r="G742" s="381"/>
      <c r="H742" s="358"/>
      <c r="I742" s="393"/>
      <c r="J742" s="358"/>
      <c r="K742" s="358"/>
      <c r="L742" s="358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  <c r="Y742" s="358"/>
      <c r="Z742" s="358"/>
      <c r="AA742" s="358"/>
      <c r="AB742" s="358"/>
      <c r="AC742" s="358"/>
      <c r="AD742" s="358"/>
      <c r="AE742" s="358"/>
      <c r="AF742" s="358"/>
      <c r="AG742" s="358"/>
      <c r="AH742" s="358"/>
    </row>
    <row r="743">
      <c r="A743" s="354"/>
      <c r="B743" s="354"/>
      <c r="C743" s="375"/>
      <c r="D743" s="354"/>
      <c r="E743" s="354"/>
      <c r="F743" s="354"/>
      <c r="G743" s="376"/>
      <c r="H743" s="354"/>
      <c r="I743" s="395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  <c r="Z743" s="354"/>
      <c r="AA743" s="354"/>
      <c r="AB743" s="354"/>
      <c r="AC743" s="354"/>
      <c r="AD743" s="354"/>
      <c r="AE743" s="354"/>
      <c r="AF743" s="354"/>
      <c r="AG743" s="354"/>
      <c r="AH743" s="354"/>
    </row>
    <row r="744">
      <c r="A744" s="358"/>
      <c r="B744" s="358"/>
      <c r="C744" s="380"/>
      <c r="D744" s="358"/>
      <c r="E744" s="358"/>
      <c r="F744" s="358"/>
      <c r="G744" s="381"/>
      <c r="H744" s="358"/>
      <c r="I744" s="393"/>
      <c r="J744" s="358"/>
      <c r="K744" s="358"/>
      <c r="L744" s="358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  <c r="Y744" s="358"/>
      <c r="Z744" s="358"/>
      <c r="AA744" s="358"/>
      <c r="AB744" s="358"/>
      <c r="AC744" s="358"/>
      <c r="AD744" s="358"/>
      <c r="AE744" s="358"/>
      <c r="AF744" s="358"/>
      <c r="AG744" s="358"/>
      <c r="AH744" s="358"/>
    </row>
    <row r="745">
      <c r="A745" s="354"/>
      <c r="B745" s="354"/>
      <c r="C745" s="375"/>
      <c r="D745" s="354"/>
      <c r="E745" s="354"/>
      <c r="F745" s="354"/>
      <c r="G745" s="376"/>
      <c r="H745" s="354"/>
      <c r="I745" s="395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  <c r="Z745" s="354"/>
      <c r="AA745" s="354"/>
      <c r="AB745" s="354"/>
      <c r="AC745" s="354"/>
      <c r="AD745" s="354"/>
      <c r="AE745" s="354"/>
      <c r="AF745" s="354"/>
      <c r="AG745" s="354"/>
      <c r="AH745" s="354"/>
    </row>
    <row r="746">
      <c r="A746" s="358"/>
      <c r="B746" s="358"/>
      <c r="C746" s="380"/>
      <c r="D746" s="358"/>
      <c r="E746" s="358"/>
      <c r="F746" s="358"/>
      <c r="G746" s="381"/>
      <c r="H746" s="358"/>
      <c r="I746" s="393"/>
      <c r="J746" s="358"/>
      <c r="K746" s="358"/>
      <c r="L746" s="358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  <c r="Y746" s="358"/>
      <c r="Z746" s="358"/>
      <c r="AA746" s="358"/>
      <c r="AB746" s="358"/>
      <c r="AC746" s="358"/>
      <c r="AD746" s="358"/>
      <c r="AE746" s="358"/>
      <c r="AF746" s="358"/>
      <c r="AG746" s="358"/>
      <c r="AH746" s="358"/>
    </row>
    <row r="747">
      <c r="A747" s="354"/>
      <c r="B747" s="354"/>
      <c r="C747" s="375"/>
      <c r="D747" s="354"/>
      <c r="E747" s="354"/>
      <c r="F747" s="354"/>
      <c r="G747" s="376"/>
      <c r="H747" s="354"/>
      <c r="I747" s="395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  <c r="Z747" s="354"/>
      <c r="AA747" s="354"/>
      <c r="AB747" s="354"/>
      <c r="AC747" s="354"/>
      <c r="AD747" s="354"/>
      <c r="AE747" s="354"/>
      <c r="AF747" s="354"/>
      <c r="AG747" s="354"/>
      <c r="AH747" s="354"/>
    </row>
    <row r="748">
      <c r="A748" s="358"/>
      <c r="B748" s="358"/>
      <c r="C748" s="380"/>
      <c r="D748" s="358"/>
      <c r="E748" s="358"/>
      <c r="F748" s="358"/>
      <c r="G748" s="381"/>
      <c r="H748" s="358"/>
      <c r="I748" s="393"/>
      <c r="J748" s="358"/>
      <c r="K748" s="358"/>
      <c r="L748" s="358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  <c r="Y748" s="358"/>
      <c r="Z748" s="358"/>
      <c r="AA748" s="358"/>
      <c r="AB748" s="358"/>
      <c r="AC748" s="358"/>
      <c r="AD748" s="358"/>
      <c r="AE748" s="358"/>
      <c r="AF748" s="358"/>
      <c r="AG748" s="358"/>
      <c r="AH748" s="358"/>
    </row>
    <row r="749">
      <c r="A749" s="354"/>
      <c r="B749" s="354"/>
      <c r="C749" s="375"/>
      <c r="D749" s="354"/>
      <c r="E749" s="354"/>
      <c r="F749" s="354"/>
      <c r="G749" s="376"/>
      <c r="H749" s="354"/>
      <c r="I749" s="395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  <c r="Z749" s="354"/>
      <c r="AA749" s="354"/>
      <c r="AB749" s="354"/>
      <c r="AC749" s="354"/>
      <c r="AD749" s="354"/>
      <c r="AE749" s="354"/>
      <c r="AF749" s="354"/>
      <c r="AG749" s="354"/>
      <c r="AH749" s="354"/>
    </row>
    <row r="750">
      <c r="A750" s="358"/>
      <c r="B750" s="358"/>
      <c r="C750" s="380"/>
      <c r="D750" s="358"/>
      <c r="E750" s="358"/>
      <c r="F750" s="358"/>
      <c r="G750" s="381"/>
      <c r="H750" s="358"/>
      <c r="I750" s="393"/>
      <c r="J750" s="358"/>
      <c r="K750" s="358"/>
      <c r="L750" s="358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  <c r="Y750" s="358"/>
      <c r="Z750" s="358"/>
      <c r="AA750" s="358"/>
      <c r="AB750" s="358"/>
      <c r="AC750" s="358"/>
      <c r="AD750" s="358"/>
      <c r="AE750" s="358"/>
      <c r="AF750" s="358"/>
      <c r="AG750" s="358"/>
      <c r="AH750" s="358"/>
    </row>
    <row r="751">
      <c r="A751" s="354"/>
      <c r="B751" s="354"/>
      <c r="C751" s="375"/>
      <c r="D751" s="354"/>
      <c r="E751" s="354"/>
      <c r="F751" s="354"/>
      <c r="G751" s="376"/>
      <c r="H751" s="354"/>
      <c r="I751" s="395"/>
      <c r="J751" s="354"/>
      <c r="K751" s="354"/>
      <c r="L751" s="354"/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  <c r="AA751" s="354"/>
      <c r="AB751" s="354"/>
      <c r="AC751" s="354"/>
      <c r="AD751" s="354"/>
      <c r="AE751" s="354"/>
      <c r="AF751" s="354"/>
      <c r="AG751" s="354"/>
      <c r="AH751" s="354"/>
    </row>
    <row r="752">
      <c r="A752" s="358"/>
      <c r="B752" s="358"/>
      <c r="C752" s="380"/>
      <c r="D752" s="358"/>
      <c r="E752" s="358"/>
      <c r="F752" s="358"/>
      <c r="G752" s="381"/>
      <c r="H752" s="358"/>
      <c r="I752" s="393"/>
      <c r="J752" s="358"/>
      <c r="K752" s="358"/>
      <c r="L752" s="358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  <c r="Y752" s="358"/>
      <c r="Z752" s="358"/>
      <c r="AA752" s="358"/>
      <c r="AB752" s="358"/>
      <c r="AC752" s="358"/>
      <c r="AD752" s="358"/>
      <c r="AE752" s="358"/>
      <c r="AF752" s="358"/>
      <c r="AG752" s="358"/>
      <c r="AH752" s="358"/>
    </row>
    <row r="753">
      <c r="A753" s="354"/>
      <c r="B753" s="354"/>
      <c r="C753" s="375"/>
      <c r="D753" s="354"/>
      <c r="E753" s="354"/>
      <c r="F753" s="354"/>
      <c r="G753" s="376"/>
      <c r="H753" s="354"/>
      <c r="I753" s="395"/>
      <c r="J753" s="354"/>
      <c r="K753" s="354"/>
      <c r="L753" s="354"/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  <c r="AA753" s="354"/>
      <c r="AB753" s="354"/>
      <c r="AC753" s="354"/>
      <c r="AD753" s="354"/>
      <c r="AE753" s="354"/>
      <c r="AF753" s="354"/>
      <c r="AG753" s="354"/>
      <c r="AH753" s="354"/>
    </row>
    <row r="754">
      <c r="A754" s="358"/>
      <c r="B754" s="358"/>
      <c r="C754" s="380"/>
      <c r="D754" s="358"/>
      <c r="E754" s="358"/>
      <c r="F754" s="358"/>
      <c r="G754" s="381"/>
      <c r="H754" s="358"/>
      <c r="I754" s="393"/>
      <c r="J754" s="358"/>
      <c r="K754" s="358"/>
      <c r="L754" s="358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  <c r="Y754" s="358"/>
      <c r="Z754" s="358"/>
      <c r="AA754" s="358"/>
      <c r="AB754" s="358"/>
      <c r="AC754" s="358"/>
      <c r="AD754" s="358"/>
      <c r="AE754" s="358"/>
      <c r="AF754" s="358"/>
      <c r="AG754" s="358"/>
      <c r="AH754" s="358"/>
    </row>
    <row r="755">
      <c r="A755" s="354"/>
      <c r="B755" s="354"/>
      <c r="C755" s="375"/>
      <c r="D755" s="354"/>
      <c r="E755" s="354"/>
      <c r="F755" s="354"/>
      <c r="G755" s="376"/>
      <c r="H755" s="354"/>
      <c r="I755" s="395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  <c r="Z755" s="354"/>
      <c r="AA755" s="354"/>
      <c r="AB755" s="354"/>
      <c r="AC755" s="354"/>
      <c r="AD755" s="354"/>
      <c r="AE755" s="354"/>
      <c r="AF755" s="354"/>
      <c r="AG755" s="354"/>
      <c r="AH755" s="354"/>
    </row>
    <row r="756">
      <c r="A756" s="358"/>
      <c r="B756" s="358"/>
      <c r="C756" s="380"/>
      <c r="D756" s="358"/>
      <c r="E756" s="358"/>
      <c r="F756" s="358"/>
      <c r="G756" s="381"/>
      <c r="H756" s="358"/>
      <c r="I756" s="393"/>
      <c r="J756" s="358"/>
      <c r="K756" s="358"/>
      <c r="L756" s="358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  <c r="Y756" s="358"/>
      <c r="Z756" s="358"/>
      <c r="AA756" s="358"/>
      <c r="AB756" s="358"/>
      <c r="AC756" s="358"/>
      <c r="AD756" s="358"/>
      <c r="AE756" s="358"/>
      <c r="AF756" s="358"/>
      <c r="AG756" s="358"/>
      <c r="AH756" s="358"/>
    </row>
    <row r="757">
      <c r="A757" s="354"/>
      <c r="B757" s="354"/>
      <c r="C757" s="375"/>
      <c r="D757" s="354"/>
      <c r="E757" s="354"/>
      <c r="F757" s="354"/>
      <c r="G757" s="376"/>
      <c r="H757" s="354"/>
      <c r="I757" s="395"/>
      <c r="J757" s="354"/>
      <c r="K757" s="354"/>
      <c r="L757" s="354"/>
      <c r="M757" s="354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  <c r="Y757" s="354"/>
      <c r="Z757" s="354"/>
      <c r="AA757" s="354"/>
      <c r="AB757" s="354"/>
      <c r="AC757" s="354"/>
      <c r="AD757" s="354"/>
      <c r="AE757" s="354"/>
      <c r="AF757" s="354"/>
      <c r="AG757" s="354"/>
      <c r="AH757" s="354"/>
    </row>
    <row r="758">
      <c r="A758" s="358"/>
      <c r="B758" s="358"/>
      <c r="C758" s="380"/>
      <c r="D758" s="358"/>
      <c r="E758" s="358"/>
      <c r="F758" s="358"/>
      <c r="G758" s="381"/>
      <c r="H758" s="358"/>
      <c r="I758" s="393"/>
      <c r="J758" s="358"/>
      <c r="K758" s="358"/>
      <c r="L758" s="358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  <c r="Y758" s="358"/>
      <c r="Z758" s="358"/>
      <c r="AA758" s="358"/>
      <c r="AB758" s="358"/>
      <c r="AC758" s="358"/>
      <c r="AD758" s="358"/>
      <c r="AE758" s="358"/>
      <c r="AF758" s="358"/>
      <c r="AG758" s="358"/>
      <c r="AH758" s="358"/>
    </row>
    <row r="759">
      <c r="A759" s="354"/>
      <c r="B759" s="354"/>
      <c r="C759" s="375"/>
      <c r="D759" s="354"/>
      <c r="E759" s="354"/>
      <c r="F759" s="354"/>
      <c r="G759" s="376"/>
      <c r="H759" s="354"/>
      <c r="I759" s="395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  <c r="Z759" s="354"/>
      <c r="AA759" s="354"/>
      <c r="AB759" s="354"/>
      <c r="AC759" s="354"/>
      <c r="AD759" s="354"/>
      <c r="AE759" s="354"/>
      <c r="AF759" s="354"/>
      <c r="AG759" s="354"/>
      <c r="AH759" s="354"/>
    </row>
    <row r="760">
      <c r="A760" s="358"/>
      <c r="B760" s="358"/>
      <c r="C760" s="380"/>
      <c r="D760" s="358"/>
      <c r="E760" s="358"/>
      <c r="F760" s="358"/>
      <c r="G760" s="381"/>
      <c r="H760" s="358"/>
      <c r="I760" s="393"/>
      <c r="J760" s="358"/>
      <c r="K760" s="358"/>
      <c r="L760" s="358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  <c r="Y760" s="358"/>
      <c r="Z760" s="358"/>
      <c r="AA760" s="358"/>
      <c r="AB760" s="358"/>
      <c r="AC760" s="358"/>
      <c r="AD760" s="358"/>
      <c r="AE760" s="358"/>
      <c r="AF760" s="358"/>
      <c r="AG760" s="358"/>
      <c r="AH760" s="358"/>
    </row>
    <row r="761">
      <c r="A761" s="354"/>
      <c r="B761" s="354"/>
      <c r="C761" s="375"/>
      <c r="D761" s="354"/>
      <c r="E761" s="354"/>
      <c r="F761" s="354"/>
      <c r="G761" s="376"/>
      <c r="H761" s="354"/>
      <c r="I761" s="395"/>
      <c r="J761" s="354"/>
      <c r="K761" s="354"/>
      <c r="L761" s="354"/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  <c r="Z761" s="354"/>
      <c r="AA761" s="354"/>
      <c r="AB761" s="354"/>
      <c r="AC761" s="354"/>
      <c r="AD761" s="354"/>
      <c r="AE761" s="354"/>
      <c r="AF761" s="354"/>
      <c r="AG761" s="354"/>
      <c r="AH761" s="354"/>
    </row>
    <row r="762">
      <c r="A762" s="358"/>
      <c r="B762" s="358"/>
      <c r="C762" s="380"/>
      <c r="D762" s="358"/>
      <c r="E762" s="358"/>
      <c r="F762" s="358"/>
      <c r="G762" s="381"/>
      <c r="H762" s="358"/>
      <c r="I762" s="393"/>
      <c r="J762" s="358"/>
      <c r="K762" s="358"/>
      <c r="L762" s="358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  <c r="Y762" s="358"/>
      <c r="Z762" s="358"/>
      <c r="AA762" s="358"/>
      <c r="AB762" s="358"/>
      <c r="AC762" s="358"/>
      <c r="AD762" s="358"/>
      <c r="AE762" s="358"/>
      <c r="AF762" s="358"/>
      <c r="AG762" s="358"/>
      <c r="AH762" s="358"/>
    </row>
    <row r="763">
      <c r="A763" s="354"/>
      <c r="B763" s="354"/>
      <c r="C763" s="375"/>
      <c r="D763" s="354"/>
      <c r="E763" s="354"/>
      <c r="F763" s="354"/>
      <c r="G763" s="376"/>
      <c r="H763" s="354"/>
      <c r="I763" s="395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  <c r="Z763" s="354"/>
      <c r="AA763" s="354"/>
      <c r="AB763" s="354"/>
      <c r="AC763" s="354"/>
      <c r="AD763" s="354"/>
      <c r="AE763" s="354"/>
      <c r="AF763" s="354"/>
      <c r="AG763" s="354"/>
      <c r="AH763" s="354"/>
    </row>
    <row r="764">
      <c r="A764" s="358"/>
      <c r="B764" s="358"/>
      <c r="C764" s="380"/>
      <c r="D764" s="358"/>
      <c r="E764" s="358"/>
      <c r="F764" s="358"/>
      <c r="G764" s="381"/>
      <c r="H764" s="358"/>
      <c r="I764" s="393"/>
      <c r="J764" s="358"/>
      <c r="K764" s="358"/>
      <c r="L764" s="358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  <c r="Y764" s="358"/>
      <c r="Z764" s="358"/>
      <c r="AA764" s="358"/>
      <c r="AB764" s="358"/>
      <c r="AC764" s="358"/>
      <c r="AD764" s="358"/>
      <c r="AE764" s="358"/>
      <c r="AF764" s="358"/>
      <c r="AG764" s="358"/>
      <c r="AH764" s="358"/>
    </row>
    <row r="765">
      <c r="A765" s="354"/>
      <c r="B765" s="354"/>
      <c r="C765" s="375"/>
      <c r="D765" s="354"/>
      <c r="E765" s="354"/>
      <c r="F765" s="354"/>
      <c r="G765" s="376"/>
      <c r="H765" s="354"/>
      <c r="I765" s="395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  <c r="Z765" s="354"/>
      <c r="AA765" s="354"/>
      <c r="AB765" s="354"/>
      <c r="AC765" s="354"/>
      <c r="AD765" s="354"/>
      <c r="AE765" s="354"/>
      <c r="AF765" s="354"/>
      <c r="AG765" s="354"/>
      <c r="AH765" s="354"/>
    </row>
    <row r="766">
      <c r="A766" s="358"/>
      <c r="B766" s="358"/>
      <c r="C766" s="380"/>
      <c r="D766" s="358"/>
      <c r="E766" s="358"/>
      <c r="F766" s="358"/>
      <c r="G766" s="381"/>
      <c r="H766" s="358"/>
      <c r="I766" s="393"/>
      <c r="J766" s="358"/>
      <c r="K766" s="358"/>
      <c r="L766" s="358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  <c r="Y766" s="358"/>
      <c r="Z766" s="358"/>
      <c r="AA766" s="358"/>
      <c r="AB766" s="358"/>
      <c r="AC766" s="358"/>
      <c r="AD766" s="358"/>
      <c r="AE766" s="358"/>
      <c r="AF766" s="358"/>
      <c r="AG766" s="358"/>
      <c r="AH766" s="358"/>
    </row>
    <row r="767">
      <c r="A767" s="354"/>
      <c r="B767" s="354"/>
      <c r="C767" s="375"/>
      <c r="D767" s="354"/>
      <c r="E767" s="354"/>
      <c r="F767" s="354"/>
      <c r="G767" s="376"/>
      <c r="H767" s="354"/>
      <c r="I767" s="395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  <c r="Z767" s="354"/>
      <c r="AA767" s="354"/>
      <c r="AB767" s="354"/>
      <c r="AC767" s="354"/>
      <c r="AD767" s="354"/>
      <c r="AE767" s="354"/>
      <c r="AF767" s="354"/>
      <c r="AG767" s="354"/>
      <c r="AH767" s="354"/>
    </row>
    <row r="768">
      <c r="A768" s="358"/>
      <c r="B768" s="358"/>
      <c r="C768" s="380"/>
      <c r="D768" s="358"/>
      <c r="E768" s="358"/>
      <c r="F768" s="358"/>
      <c r="G768" s="381"/>
      <c r="H768" s="358"/>
      <c r="I768" s="393"/>
      <c r="J768" s="358"/>
      <c r="K768" s="358"/>
      <c r="L768" s="358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  <c r="Y768" s="358"/>
      <c r="Z768" s="358"/>
      <c r="AA768" s="358"/>
      <c r="AB768" s="358"/>
      <c r="AC768" s="358"/>
      <c r="AD768" s="358"/>
      <c r="AE768" s="358"/>
      <c r="AF768" s="358"/>
      <c r="AG768" s="358"/>
      <c r="AH768" s="358"/>
    </row>
    <row r="769">
      <c r="A769" s="354"/>
      <c r="B769" s="354"/>
      <c r="C769" s="375"/>
      <c r="D769" s="354"/>
      <c r="E769" s="354"/>
      <c r="F769" s="354"/>
      <c r="G769" s="376"/>
      <c r="H769" s="354"/>
      <c r="I769" s="395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  <c r="Z769" s="354"/>
      <c r="AA769" s="354"/>
      <c r="AB769" s="354"/>
      <c r="AC769" s="354"/>
      <c r="AD769" s="354"/>
      <c r="AE769" s="354"/>
      <c r="AF769" s="354"/>
      <c r="AG769" s="354"/>
      <c r="AH769" s="354"/>
    </row>
    <row r="770">
      <c r="A770" s="358"/>
      <c r="B770" s="358"/>
      <c r="C770" s="380"/>
      <c r="D770" s="358"/>
      <c r="E770" s="358"/>
      <c r="F770" s="358"/>
      <c r="G770" s="381"/>
      <c r="H770" s="358"/>
      <c r="I770" s="393"/>
      <c r="J770" s="358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8"/>
      <c r="AA770" s="358"/>
      <c r="AB770" s="358"/>
      <c r="AC770" s="358"/>
      <c r="AD770" s="358"/>
      <c r="AE770" s="358"/>
      <c r="AF770" s="358"/>
      <c r="AG770" s="358"/>
      <c r="AH770" s="358"/>
    </row>
    <row r="771">
      <c r="A771" s="354"/>
      <c r="B771" s="354"/>
      <c r="C771" s="375"/>
      <c r="D771" s="354"/>
      <c r="E771" s="354"/>
      <c r="F771" s="354"/>
      <c r="G771" s="376"/>
      <c r="H771" s="354"/>
      <c r="I771" s="395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  <c r="Z771" s="354"/>
      <c r="AA771" s="354"/>
      <c r="AB771" s="354"/>
      <c r="AC771" s="354"/>
      <c r="AD771" s="354"/>
      <c r="AE771" s="354"/>
      <c r="AF771" s="354"/>
      <c r="AG771" s="354"/>
      <c r="AH771" s="354"/>
    </row>
    <row r="772">
      <c r="A772" s="358"/>
      <c r="B772" s="358"/>
      <c r="C772" s="380"/>
      <c r="D772" s="358"/>
      <c r="E772" s="358"/>
      <c r="F772" s="358"/>
      <c r="G772" s="381"/>
      <c r="H772" s="358"/>
      <c r="I772" s="393"/>
      <c r="J772" s="358"/>
      <c r="K772" s="358"/>
      <c r="L772" s="358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  <c r="Y772" s="358"/>
      <c r="Z772" s="358"/>
      <c r="AA772" s="358"/>
      <c r="AB772" s="358"/>
      <c r="AC772" s="358"/>
      <c r="AD772" s="358"/>
      <c r="AE772" s="358"/>
      <c r="AF772" s="358"/>
      <c r="AG772" s="358"/>
      <c r="AH772" s="358"/>
    </row>
    <row r="773">
      <c r="A773" s="354"/>
      <c r="B773" s="354"/>
      <c r="C773" s="375"/>
      <c r="D773" s="354"/>
      <c r="E773" s="354"/>
      <c r="F773" s="354"/>
      <c r="G773" s="376"/>
      <c r="H773" s="354"/>
      <c r="I773" s="395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  <c r="Y773" s="354"/>
      <c r="Z773" s="354"/>
      <c r="AA773" s="354"/>
      <c r="AB773" s="354"/>
      <c r="AC773" s="354"/>
      <c r="AD773" s="354"/>
      <c r="AE773" s="354"/>
      <c r="AF773" s="354"/>
      <c r="AG773" s="354"/>
      <c r="AH773" s="354"/>
    </row>
    <row r="774">
      <c r="A774" s="358"/>
      <c r="B774" s="358"/>
      <c r="C774" s="380"/>
      <c r="D774" s="358"/>
      <c r="E774" s="358"/>
      <c r="F774" s="358"/>
      <c r="G774" s="381"/>
      <c r="H774" s="358"/>
      <c r="I774" s="393"/>
      <c r="J774" s="358"/>
      <c r="K774" s="358"/>
      <c r="L774" s="358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  <c r="Y774" s="358"/>
      <c r="Z774" s="358"/>
      <c r="AA774" s="358"/>
      <c r="AB774" s="358"/>
      <c r="AC774" s="358"/>
      <c r="AD774" s="358"/>
      <c r="AE774" s="358"/>
      <c r="AF774" s="358"/>
      <c r="AG774" s="358"/>
      <c r="AH774" s="358"/>
    </row>
    <row r="775">
      <c r="A775" s="354"/>
      <c r="B775" s="354"/>
      <c r="C775" s="375"/>
      <c r="D775" s="354"/>
      <c r="E775" s="354"/>
      <c r="F775" s="354"/>
      <c r="G775" s="376"/>
      <c r="H775" s="354"/>
      <c r="I775" s="395"/>
      <c r="J775" s="354"/>
      <c r="K775" s="354"/>
      <c r="L775" s="354"/>
      <c r="M775" s="354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  <c r="Y775" s="354"/>
      <c r="Z775" s="354"/>
      <c r="AA775" s="354"/>
      <c r="AB775" s="354"/>
      <c r="AC775" s="354"/>
      <c r="AD775" s="354"/>
      <c r="AE775" s="354"/>
      <c r="AF775" s="354"/>
      <c r="AG775" s="354"/>
      <c r="AH775" s="354"/>
    </row>
    <row r="776">
      <c r="A776" s="358"/>
      <c r="B776" s="358"/>
      <c r="C776" s="380"/>
      <c r="D776" s="358"/>
      <c r="E776" s="358"/>
      <c r="F776" s="358"/>
      <c r="G776" s="381"/>
      <c r="H776" s="358"/>
      <c r="I776" s="393"/>
      <c r="J776" s="358"/>
      <c r="K776" s="358"/>
      <c r="L776" s="358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  <c r="Y776" s="358"/>
      <c r="Z776" s="358"/>
      <c r="AA776" s="358"/>
      <c r="AB776" s="358"/>
      <c r="AC776" s="358"/>
      <c r="AD776" s="358"/>
      <c r="AE776" s="358"/>
      <c r="AF776" s="358"/>
      <c r="AG776" s="358"/>
      <c r="AH776" s="358"/>
    </row>
    <row r="777">
      <c r="A777" s="354"/>
      <c r="B777" s="354"/>
      <c r="C777" s="375"/>
      <c r="D777" s="354"/>
      <c r="E777" s="354"/>
      <c r="F777" s="354"/>
      <c r="G777" s="376"/>
      <c r="H777" s="354"/>
      <c r="I777" s="395"/>
      <c r="J777" s="354"/>
      <c r="K777" s="354"/>
      <c r="L777" s="354"/>
      <c r="M777" s="354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  <c r="Y777" s="354"/>
      <c r="Z777" s="354"/>
      <c r="AA777" s="354"/>
      <c r="AB777" s="354"/>
      <c r="AC777" s="354"/>
      <c r="AD777" s="354"/>
      <c r="AE777" s="354"/>
      <c r="AF777" s="354"/>
      <c r="AG777" s="354"/>
      <c r="AH777" s="354"/>
    </row>
    <row r="778">
      <c r="A778" s="358"/>
      <c r="B778" s="358"/>
      <c r="C778" s="380"/>
      <c r="D778" s="358"/>
      <c r="E778" s="358"/>
      <c r="F778" s="358"/>
      <c r="G778" s="381"/>
      <c r="H778" s="358"/>
      <c r="I778" s="393"/>
      <c r="J778" s="358"/>
      <c r="K778" s="358"/>
      <c r="L778" s="358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  <c r="Y778" s="358"/>
      <c r="Z778" s="358"/>
      <c r="AA778" s="358"/>
      <c r="AB778" s="358"/>
      <c r="AC778" s="358"/>
      <c r="AD778" s="358"/>
      <c r="AE778" s="358"/>
      <c r="AF778" s="358"/>
      <c r="AG778" s="358"/>
      <c r="AH778" s="358"/>
    </row>
    <row r="779">
      <c r="A779" s="354"/>
      <c r="B779" s="354"/>
      <c r="C779" s="375"/>
      <c r="D779" s="354"/>
      <c r="E779" s="354"/>
      <c r="F779" s="354"/>
      <c r="G779" s="376"/>
      <c r="H779" s="354"/>
      <c r="I779" s="395"/>
      <c r="J779" s="354"/>
      <c r="K779" s="354"/>
      <c r="L779" s="354"/>
      <c r="M779" s="354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  <c r="Y779" s="354"/>
      <c r="Z779" s="354"/>
      <c r="AA779" s="354"/>
      <c r="AB779" s="354"/>
      <c r="AC779" s="354"/>
      <c r="AD779" s="354"/>
      <c r="AE779" s="354"/>
      <c r="AF779" s="354"/>
      <c r="AG779" s="354"/>
      <c r="AH779" s="354"/>
    </row>
    <row r="780">
      <c r="A780" s="358"/>
      <c r="B780" s="358"/>
      <c r="C780" s="380"/>
      <c r="D780" s="358"/>
      <c r="E780" s="358"/>
      <c r="F780" s="358"/>
      <c r="G780" s="381"/>
      <c r="H780" s="358"/>
      <c r="I780" s="393"/>
      <c r="J780" s="358"/>
      <c r="K780" s="358"/>
      <c r="L780" s="358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  <c r="Y780" s="358"/>
      <c r="Z780" s="358"/>
      <c r="AA780" s="358"/>
      <c r="AB780" s="358"/>
      <c r="AC780" s="358"/>
      <c r="AD780" s="358"/>
      <c r="AE780" s="358"/>
      <c r="AF780" s="358"/>
      <c r="AG780" s="358"/>
      <c r="AH780" s="358"/>
    </row>
    <row r="781">
      <c r="A781" s="354"/>
      <c r="B781" s="354"/>
      <c r="C781" s="375"/>
      <c r="D781" s="354"/>
      <c r="E781" s="354"/>
      <c r="F781" s="354"/>
      <c r="G781" s="376"/>
      <c r="H781" s="354"/>
      <c r="I781" s="395"/>
      <c r="J781" s="354"/>
      <c r="K781" s="354"/>
      <c r="L781" s="354"/>
      <c r="M781" s="354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  <c r="Y781" s="354"/>
      <c r="Z781" s="354"/>
      <c r="AA781" s="354"/>
      <c r="AB781" s="354"/>
      <c r="AC781" s="354"/>
      <c r="AD781" s="354"/>
      <c r="AE781" s="354"/>
      <c r="AF781" s="354"/>
      <c r="AG781" s="354"/>
      <c r="AH781" s="354"/>
    </row>
    <row r="782">
      <c r="A782" s="358"/>
      <c r="B782" s="358"/>
      <c r="C782" s="380"/>
      <c r="D782" s="358"/>
      <c r="E782" s="358"/>
      <c r="F782" s="358"/>
      <c r="G782" s="381"/>
      <c r="H782" s="358"/>
      <c r="I782" s="393"/>
      <c r="J782" s="358"/>
      <c r="K782" s="358"/>
      <c r="L782" s="358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  <c r="Y782" s="358"/>
      <c r="Z782" s="358"/>
      <c r="AA782" s="358"/>
      <c r="AB782" s="358"/>
      <c r="AC782" s="358"/>
      <c r="AD782" s="358"/>
      <c r="AE782" s="358"/>
      <c r="AF782" s="358"/>
      <c r="AG782" s="358"/>
      <c r="AH782" s="358"/>
    </row>
    <row r="783">
      <c r="A783" s="354"/>
      <c r="B783" s="354"/>
      <c r="C783" s="375"/>
      <c r="D783" s="354"/>
      <c r="E783" s="354"/>
      <c r="F783" s="354"/>
      <c r="G783" s="376"/>
      <c r="H783" s="354"/>
      <c r="I783" s="395"/>
      <c r="J783" s="354"/>
      <c r="K783" s="354"/>
      <c r="L783" s="354"/>
      <c r="M783" s="354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  <c r="Y783" s="354"/>
      <c r="Z783" s="354"/>
      <c r="AA783" s="354"/>
      <c r="AB783" s="354"/>
      <c r="AC783" s="354"/>
      <c r="AD783" s="354"/>
      <c r="AE783" s="354"/>
      <c r="AF783" s="354"/>
      <c r="AG783" s="354"/>
      <c r="AH783" s="354"/>
    </row>
    <row r="784">
      <c r="A784" s="358"/>
      <c r="B784" s="358"/>
      <c r="C784" s="380"/>
      <c r="D784" s="358"/>
      <c r="E784" s="358"/>
      <c r="F784" s="358"/>
      <c r="G784" s="381"/>
      <c r="H784" s="358"/>
      <c r="I784" s="393"/>
      <c r="J784" s="358"/>
      <c r="K784" s="358"/>
      <c r="L784" s="358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  <c r="Y784" s="358"/>
      <c r="Z784" s="358"/>
      <c r="AA784" s="358"/>
      <c r="AB784" s="358"/>
      <c r="AC784" s="358"/>
      <c r="AD784" s="358"/>
      <c r="AE784" s="358"/>
      <c r="AF784" s="358"/>
      <c r="AG784" s="358"/>
      <c r="AH784" s="358"/>
    </row>
    <row r="785">
      <c r="A785" s="354"/>
      <c r="B785" s="354"/>
      <c r="C785" s="375"/>
      <c r="D785" s="354"/>
      <c r="E785" s="354"/>
      <c r="F785" s="354"/>
      <c r="G785" s="376"/>
      <c r="H785" s="354"/>
      <c r="I785" s="395"/>
      <c r="J785" s="354"/>
      <c r="K785" s="354"/>
      <c r="L785" s="354"/>
      <c r="M785" s="354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  <c r="Y785" s="354"/>
      <c r="Z785" s="354"/>
      <c r="AA785" s="354"/>
      <c r="AB785" s="354"/>
      <c r="AC785" s="354"/>
      <c r="AD785" s="354"/>
      <c r="AE785" s="354"/>
      <c r="AF785" s="354"/>
      <c r="AG785" s="354"/>
      <c r="AH785" s="354"/>
    </row>
    <row r="786">
      <c r="A786" s="358"/>
      <c r="B786" s="358"/>
      <c r="C786" s="380"/>
      <c r="D786" s="358"/>
      <c r="E786" s="358"/>
      <c r="F786" s="358"/>
      <c r="G786" s="381"/>
      <c r="H786" s="358"/>
      <c r="I786" s="393"/>
      <c r="J786" s="358"/>
      <c r="K786" s="358"/>
      <c r="L786" s="358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  <c r="Y786" s="358"/>
      <c r="Z786" s="358"/>
      <c r="AA786" s="358"/>
      <c r="AB786" s="358"/>
      <c r="AC786" s="358"/>
      <c r="AD786" s="358"/>
      <c r="AE786" s="358"/>
      <c r="AF786" s="358"/>
      <c r="AG786" s="358"/>
      <c r="AH786" s="358"/>
    </row>
    <row r="787">
      <c r="A787" s="354"/>
      <c r="B787" s="354"/>
      <c r="C787" s="375"/>
      <c r="D787" s="354"/>
      <c r="E787" s="354"/>
      <c r="F787" s="354"/>
      <c r="G787" s="376"/>
      <c r="H787" s="354"/>
      <c r="I787" s="395"/>
      <c r="J787" s="354"/>
      <c r="K787" s="354"/>
      <c r="L787" s="354"/>
      <c r="M787" s="354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  <c r="Y787" s="354"/>
      <c r="Z787" s="354"/>
      <c r="AA787" s="354"/>
      <c r="AB787" s="354"/>
      <c r="AC787" s="354"/>
      <c r="AD787" s="354"/>
      <c r="AE787" s="354"/>
      <c r="AF787" s="354"/>
      <c r="AG787" s="354"/>
      <c r="AH787" s="354"/>
    </row>
    <row r="788">
      <c r="A788" s="358"/>
      <c r="B788" s="358"/>
      <c r="C788" s="380"/>
      <c r="D788" s="358"/>
      <c r="E788" s="358"/>
      <c r="F788" s="358"/>
      <c r="G788" s="381"/>
      <c r="H788" s="358"/>
      <c r="I788" s="393"/>
      <c r="J788" s="358"/>
      <c r="K788" s="358"/>
      <c r="L788" s="358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  <c r="Y788" s="358"/>
      <c r="Z788" s="358"/>
      <c r="AA788" s="358"/>
      <c r="AB788" s="358"/>
      <c r="AC788" s="358"/>
      <c r="AD788" s="358"/>
      <c r="AE788" s="358"/>
      <c r="AF788" s="358"/>
      <c r="AG788" s="358"/>
      <c r="AH788" s="358"/>
    </row>
    <row r="789">
      <c r="A789" s="354"/>
      <c r="B789" s="354"/>
      <c r="C789" s="375"/>
      <c r="D789" s="354"/>
      <c r="E789" s="354"/>
      <c r="F789" s="354"/>
      <c r="G789" s="376"/>
      <c r="H789" s="354"/>
      <c r="I789" s="395"/>
      <c r="J789" s="354"/>
      <c r="K789" s="354"/>
      <c r="L789" s="354"/>
      <c r="M789" s="354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  <c r="Y789" s="354"/>
      <c r="Z789" s="354"/>
      <c r="AA789" s="354"/>
      <c r="AB789" s="354"/>
      <c r="AC789" s="354"/>
      <c r="AD789" s="354"/>
      <c r="AE789" s="354"/>
      <c r="AF789" s="354"/>
      <c r="AG789" s="354"/>
      <c r="AH789" s="354"/>
    </row>
    <row r="790">
      <c r="A790" s="358"/>
      <c r="B790" s="358"/>
      <c r="C790" s="380"/>
      <c r="D790" s="358"/>
      <c r="E790" s="358"/>
      <c r="F790" s="358"/>
      <c r="G790" s="381"/>
      <c r="H790" s="358"/>
      <c r="I790" s="393"/>
      <c r="J790" s="358"/>
      <c r="K790" s="358"/>
      <c r="L790" s="358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  <c r="Y790" s="358"/>
      <c r="Z790" s="358"/>
      <c r="AA790" s="358"/>
      <c r="AB790" s="358"/>
      <c r="AC790" s="358"/>
      <c r="AD790" s="358"/>
      <c r="AE790" s="358"/>
      <c r="AF790" s="358"/>
      <c r="AG790" s="358"/>
      <c r="AH790" s="358"/>
    </row>
    <row r="791">
      <c r="A791" s="354"/>
      <c r="B791" s="354"/>
      <c r="C791" s="375"/>
      <c r="D791" s="354"/>
      <c r="E791" s="354"/>
      <c r="F791" s="354"/>
      <c r="G791" s="376"/>
      <c r="H791" s="354"/>
      <c r="I791" s="395"/>
      <c r="J791" s="354"/>
      <c r="K791" s="354"/>
      <c r="L791" s="354"/>
      <c r="M791" s="354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  <c r="Y791" s="354"/>
      <c r="Z791" s="354"/>
      <c r="AA791" s="354"/>
      <c r="AB791" s="354"/>
      <c r="AC791" s="354"/>
      <c r="AD791" s="354"/>
      <c r="AE791" s="354"/>
      <c r="AF791" s="354"/>
      <c r="AG791" s="354"/>
      <c r="AH791" s="354"/>
    </row>
    <row r="792">
      <c r="A792" s="358"/>
      <c r="B792" s="358"/>
      <c r="C792" s="380"/>
      <c r="D792" s="358"/>
      <c r="E792" s="358"/>
      <c r="F792" s="358"/>
      <c r="G792" s="381"/>
      <c r="H792" s="358"/>
      <c r="I792" s="393"/>
      <c r="J792" s="358"/>
      <c r="K792" s="358"/>
      <c r="L792" s="358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  <c r="Y792" s="358"/>
      <c r="Z792" s="358"/>
      <c r="AA792" s="358"/>
      <c r="AB792" s="358"/>
      <c r="AC792" s="358"/>
      <c r="AD792" s="358"/>
      <c r="AE792" s="358"/>
      <c r="AF792" s="358"/>
      <c r="AG792" s="358"/>
      <c r="AH792" s="358"/>
    </row>
    <row r="793">
      <c r="A793" s="354"/>
      <c r="B793" s="354"/>
      <c r="C793" s="375"/>
      <c r="D793" s="354"/>
      <c r="E793" s="354"/>
      <c r="F793" s="354"/>
      <c r="G793" s="376"/>
      <c r="H793" s="354"/>
      <c r="I793" s="395"/>
      <c r="J793" s="354"/>
      <c r="K793" s="354"/>
      <c r="L793" s="354"/>
      <c r="M793" s="354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  <c r="Y793" s="354"/>
      <c r="Z793" s="354"/>
      <c r="AA793" s="354"/>
      <c r="AB793" s="354"/>
      <c r="AC793" s="354"/>
      <c r="AD793" s="354"/>
      <c r="AE793" s="354"/>
      <c r="AF793" s="354"/>
      <c r="AG793" s="354"/>
      <c r="AH793" s="354"/>
    </row>
    <row r="794">
      <c r="A794" s="358"/>
      <c r="B794" s="358"/>
      <c r="C794" s="380"/>
      <c r="D794" s="358"/>
      <c r="E794" s="358"/>
      <c r="F794" s="358"/>
      <c r="G794" s="381"/>
      <c r="H794" s="358"/>
      <c r="I794" s="393"/>
      <c r="J794" s="358"/>
      <c r="K794" s="358"/>
      <c r="L794" s="358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  <c r="Y794" s="358"/>
      <c r="Z794" s="358"/>
      <c r="AA794" s="358"/>
      <c r="AB794" s="358"/>
      <c r="AC794" s="358"/>
      <c r="AD794" s="358"/>
      <c r="AE794" s="358"/>
      <c r="AF794" s="358"/>
      <c r="AG794" s="358"/>
      <c r="AH794" s="358"/>
    </row>
    <row r="795">
      <c r="A795" s="354"/>
      <c r="B795" s="354"/>
      <c r="C795" s="375"/>
      <c r="D795" s="354"/>
      <c r="E795" s="354"/>
      <c r="F795" s="354"/>
      <c r="G795" s="376"/>
      <c r="H795" s="354"/>
      <c r="I795" s="395"/>
      <c r="J795" s="354"/>
      <c r="K795" s="354"/>
      <c r="L795" s="354"/>
      <c r="M795" s="354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  <c r="Y795" s="354"/>
      <c r="Z795" s="354"/>
      <c r="AA795" s="354"/>
      <c r="AB795" s="354"/>
      <c r="AC795" s="354"/>
      <c r="AD795" s="354"/>
      <c r="AE795" s="354"/>
      <c r="AF795" s="354"/>
      <c r="AG795" s="354"/>
      <c r="AH795" s="354"/>
    </row>
    <row r="796">
      <c r="A796" s="358"/>
      <c r="B796" s="358"/>
      <c r="C796" s="380"/>
      <c r="D796" s="358"/>
      <c r="E796" s="358"/>
      <c r="F796" s="358"/>
      <c r="G796" s="381"/>
      <c r="H796" s="358"/>
      <c r="I796" s="393"/>
      <c r="J796" s="358"/>
      <c r="K796" s="358"/>
      <c r="L796" s="358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  <c r="Y796" s="358"/>
      <c r="Z796" s="358"/>
      <c r="AA796" s="358"/>
      <c r="AB796" s="358"/>
      <c r="AC796" s="358"/>
      <c r="AD796" s="358"/>
      <c r="AE796" s="358"/>
      <c r="AF796" s="358"/>
      <c r="AG796" s="358"/>
      <c r="AH796" s="358"/>
    </row>
    <row r="797">
      <c r="A797" s="354"/>
      <c r="B797" s="354"/>
      <c r="C797" s="375"/>
      <c r="D797" s="354"/>
      <c r="E797" s="354"/>
      <c r="F797" s="354"/>
      <c r="G797" s="376"/>
      <c r="H797" s="354"/>
      <c r="I797" s="395"/>
      <c r="J797" s="354"/>
      <c r="K797" s="354"/>
      <c r="L797" s="354"/>
      <c r="M797" s="354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  <c r="Y797" s="354"/>
      <c r="Z797" s="354"/>
      <c r="AA797" s="354"/>
      <c r="AB797" s="354"/>
      <c r="AC797" s="354"/>
      <c r="AD797" s="354"/>
      <c r="AE797" s="354"/>
      <c r="AF797" s="354"/>
      <c r="AG797" s="354"/>
      <c r="AH797" s="354"/>
    </row>
    <row r="798">
      <c r="A798" s="358"/>
      <c r="B798" s="358"/>
      <c r="C798" s="380"/>
      <c r="D798" s="358"/>
      <c r="E798" s="358"/>
      <c r="F798" s="358"/>
      <c r="G798" s="381"/>
      <c r="H798" s="358"/>
      <c r="I798" s="393"/>
      <c r="J798" s="358"/>
      <c r="K798" s="358"/>
      <c r="L798" s="358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  <c r="Y798" s="358"/>
      <c r="Z798" s="358"/>
      <c r="AA798" s="358"/>
      <c r="AB798" s="358"/>
      <c r="AC798" s="358"/>
      <c r="AD798" s="358"/>
      <c r="AE798" s="358"/>
      <c r="AF798" s="358"/>
      <c r="AG798" s="358"/>
      <c r="AH798" s="358"/>
    </row>
    <row r="799">
      <c r="A799" s="354"/>
      <c r="B799" s="354"/>
      <c r="C799" s="375"/>
      <c r="D799" s="354"/>
      <c r="E799" s="354"/>
      <c r="F799" s="354"/>
      <c r="G799" s="376"/>
      <c r="H799" s="354"/>
      <c r="I799" s="395"/>
      <c r="J799" s="354"/>
      <c r="K799" s="354"/>
      <c r="L799" s="354"/>
      <c r="M799" s="354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  <c r="Y799" s="354"/>
      <c r="Z799" s="354"/>
      <c r="AA799" s="354"/>
      <c r="AB799" s="354"/>
      <c r="AC799" s="354"/>
      <c r="AD799" s="354"/>
      <c r="AE799" s="354"/>
      <c r="AF799" s="354"/>
      <c r="AG799" s="354"/>
      <c r="AH799" s="354"/>
    </row>
    <row r="800">
      <c r="A800" s="358"/>
      <c r="B800" s="358"/>
      <c r="C800" s="380"/>
      <c r="D800" s="358"/>
      <c r="E800" s="358"/>
      <c r="F800" s="358"/>
      <c r="G800" s="381"/>
      <c r="H800" s="358"/>
      <c r="I800" s="393"/>
      <c r="J800" s="358"/>
      <c r="K800" s="358"/>
      <c r="L800" s="358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  <c r="Y800" s="358"/>
      <c r="Z800" s="358"/>
      <c r="AA800" s="358"/>
      <c r="AB800" s="358"/>
      <c r="AC800" s="358"/>
      <c r="AD800" s="358"/>
      <c r="AE800" s="358"/>
      <c r="AF800" s="358"/>
      <c r="AG800" s="358"/>
      <c r="AH800" s="358"/>
    </row>
    <row r="801">
      <c r="A801" s="354"/>
      <c r="B801" s="354"/>
      <c r="C801" s="375"/>
      <c r="D801" s="354"/>
      <c r="E801" s="354"/>
      <c r="F801" s="354"/>
      <c r="G801" s="376"/>
      <c r="H801" s="354"/>
      <c r="I801" s="395"/>
      <c r="J801" s="354"/>
      <c r="K801" s="354"/>
      <c r="L801" s="354"/>
      <c r="M801" s="354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  <c r="Y801" s="354"/>
      <c r="Z801" s="354"/>
      <c r="AA801" s="354"/>
      <c r="AB801" s="354"/>
      <c r="AC801" s="354"/>
      <c r="AD801" s="354"/>
      <c r="AE801" s="354"/>
      <c r="AF801" s="354"/>
      <c r="AG801" s="354"/>
      <c r="AH801" s="354"/>
    </row>
    <row r="802">
      <c r="A802" s="358"/>
      <c r="B802" s="358"/>
      <c r="C802" s="380"/>
      <c r="D802" s="358"/>
      <c r="E802" s="358"/>
      <c r="F802" s="358"/>
      <c r="G802" s="381"/>
      <c r="H802" s="358"/>
      <c r="I802" s="393"/>
      <c r="J802" s="358"/>
      <c r="K802" s="358"/>
      <c r="L802" s="358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  <c r="Y802" s="358"/>
      <c r="Z802" s="358"/>
      <c r="AA802" s="358"/>
      <c r="AB802" s="358"/>
      <c r="AC802" s="358"/>
      <c r="AD802" s="358"/>
      <c r="AE802" s="358"/>
      <c r="AF802" s="358"/>
      <c r="AG802" s="358"/>
      <c r="AH802" s="358"/>
    </row>
    <row r="803">
      <c r="A803" s="354"/>
      <c r="B803" s="354"/>
      <c r="C803" s="375"/>
      <c r="D803" s="354"/>
      <c r="E803" s="354"/>
      <c r="F803" s="354"/>
      <c r="G803" s="376"/>
      <c r="H803" s="354"/>
      <c r="I803" s="395"/>
      <c r="J803" s="354"/>
      <c r="K803" s="354"/>
      <c r="L803" s="354"/>
      <c r="M803" s="354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  <c r="Y803" s="354"/>
      <c r="Z803" s="354"/>
      <c r="AA803" s="354"/>
      <c r="AB803" s="354"/>
      <c r="AC803" s="354"/>
      <c r="AD803" s="354"/>
      <c r="AE803" s="354"/>
      <c r="AF803" s="354"/>
      <c r="AG803" s="354"/>
      <c r="AH803" s="354"/>
    </row>
    <row r="804">
      <c r="A804" s="358"/>
      <c r="B804" s="358"/>
      <c r="C804" s="380"/>
      <c r="D804" s="358"/>
      <c r="E804" s="358"/>
      <c r="F804" s="358"/>
      <c r="G804" s="381"/>
      <c r="H804" s="358"/>
      <c r="I804" s="393"/>
      <c r="J804" s="358"/>
      <c r="K804" s="358"/>
      <c r="L804" s="358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  <c r="Y804" s="358"/>
      <c r="Z804" s="358"/>
      <c r="AA804" s="358"/>
      <c r="AB804" s="358"/>
      <c r="AC804" s="358"/>
      <c r="AD804" s="358"/>
      <c r="AE804" s="358"/>
      <c r="AF804" s="358"/>
      <c r="AG804" s="358"/>
      <c r="AH804" s="358"/>
    </row>
    <row r="805">
      <c r="A805" s="354"/>
      <c r="B805" s="354"/>
      <c r="C805" s="375"/>
      <c r="D805" s="354"/>
      <c r="E805" s="354"/>
      <c r="F805" s="354"/>
      <c r="G805" s="376"/>
      <c r="H805" s="354"/>
      <c r="I805" s="395"/>
      <c r="J805" s="354"/>
      <c r="K805" s="354"/>
      <c r="L805" s="354"/>
      <c r="M805" s="354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  <c r="Y805" s="354"/>
      <c r="Z805" s="354"/>
      <c r="AA805" s="354"/>
      <c r="AB805" s="354"/>
      <c r="AC805" s="354"/>
      <c r="AD805" s="354"/>
      <c r="AE805" s="354"/>
      <c r="AF805" s="354"/>
      <c r="AG805" s="354"/>
      <c r="AH805" s="354"/>
    </row>
    <row r="806">
      <c r="A806" s="358"/>
      <c r="B806" s="358"/>
      <c r="C806" s="380"/>
      <c r="D806" s="358"/>
      <c r="E806" s="358"/>
      <c r="F806" s="358"/>
      <c r="G806" s="381"/>
      <c r="H806" s="358"/>
      <c r="I806" s="393"/>
      <c r="J806" s="358"/>
      <c r="K806" s="358"/>
      <c r="L806" s="358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  <c r="Y806" s="358"/>
      <c r="Z806" s="358"/>
      <c r="AA806" s="358"/>
      <c r="AB806" s="358"/>
      <c r="AC806" s="358"/>
      <c r="AD806" s="358"/>
      <c r="AE806" s="358"/>
      <c r="AF806" s="358"/>
      <c r="AG806" s="358"/>
      <c r="AH806" s="358"/>
    </row>
    <row r="807">
      <c r="A807" s="354"/>
      <c r="B807" s="354"/>
      <c r="C807" s="375"/>
      <c r="D807" s="354"/>
      <c r="E807" s="354"/>
      <c r="F807" s="354"/>
      <c r="G807" s="376"/>
      <c r="H807" s="354"/>
      <c r="I807" s="395"/>
      <c r="J807" s="354"/>
      <c r="K807" s="354"/>
      <c r="L807" s="354"/>
      <c r="M807" s="354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  <c r="Y807" s="354"/>
      <c r="Z807" s="354"/>
      <c r="AA807" s="354"/>
      <c r="AB807" s="354"/>
      <c r="AC807" s="354"/>
      <c r="AD807" s="354"/>
      <c r="AE807" s="354"/>
      <c r="AF807" s="354"/>
      <c r="AG807" s="354"/>
      <c r="AH807" s="354"/>
    </row>
    <row r="808">
      <c r="A808" s="358"/>
      <c r="B808" s="358"/>
      <c r="C808" s="380"/>
      <c r="D808" s="358"/>
      <c r="E808" s="358"/>
      <c r="F808" s="358"/>
      <c r="G808" s="381"/>
      <c r="H808" s="358"/>
      <c r="I808" s="393"/>
      <c r="J808" s="358"/>
      <c r="K808" s="358"/>
      <c r="L808" s="358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  <c r="Y808" s="358"/>
      <c r="Z808" s="358"/>
      <c r="AA808" s="358"/>
      <c r="AB808" s="358"/>
      <c r="AC808" s="358"/>
      <c r="AD808" s="358"/>
      <c r="AE808" s="358"/>
      <c r="AF808" s="358"/>
      <c r="AG808" s="358"/>
      <c r="AH808" s="358"/>
    </row>
    <row r="809">
      <c r="A809" s="354"/>
      <c r="B809" s="354"/>
      <c r="C809" s="375"/>
      <c r="D809" s="354"/>
      <c r="E809" s="354"/>
      <c r="F809" s="354"/>
      <c r="G809" s="376"/>
      <c r="H809" s="354"/>
      <c r="I809" s="395"/>
      <c r="J809" s="354"/>
      <c r="K809" s="354"/>
      <c r="L809" s="354"/>
      <c r="M809" s="354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  <c r="Y809" s="354"/>
      <c r="Z809" s="354"/>
      <c r="AA809" s="354"/>
      <c r="AB809" s="354"/>
      <c r="AC809" s="354"/>
      <c r="AD809" s="354"/>
      <c r="AE809" s="354"/>
      <c r="AF809" s="354"/>
      <c r="AG809" s="354"/>
      <c r="AH809" s="354"/>
    </row>
    <row r="810">
      <c r="A810" s="358"/>
      <c r="B810" s="358"/>
      <c r="C810" s="380"/>
      <c r="D810" s="358"/>
      <c r="E810" s="358"/>
      <c r="F810" s="358"/>
      <c r="G810" s="381"/>
      <c r="H810" s="358"/>
      <c r="I810" s="393"/>
      <c r="J810" s="358"/>
      <c r="K810" s="358"/>
      <c r="L810" s="358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  <c r="Y810" s="358"/>
      <c r="Z810" s="358"/>
      <c r="AA810" s="358"/>
      <c r="AB810" s="358"/>
      <c r="AC810" s="358"/>
      <c r="AD810" s="358"/>
      <c r="AE810" s="358"/>
      <c r="AF810" s="358"/>
      <c r="AG810" s="358"/>
      <c r="AH810" s="358"/>
    </row>
    <row r="811">
      <c r="A811" s="354"/>
      <c r="B811" s="354"/>
      <c r="C811" s="375"/>
      <c r="D811" s="354"/>
      <c r="E811" s="354"/>
      <c r="F811" s="354"/>
      <c r="G811" s="376"/>
      <c r="H811" s="354"/>
      <c r="I811" s="395"/>
      <c r="J811" s="354"/>
      <c r="K811" s="354"/>
      <c r="L811" s="354"/>
      <c r="M811" s="354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  <c r="Y811" s="354"/>
      <c r="Z811" s="354"/>
      <c r="AA811" s="354"/>
      <c r="AB811" s="354"/>
      <c r="AC811" s="354"/>
      <c r="AD811" s="354"/>
      <c r="AE811" s="354"/>
      <c r="AF811" s="354"/>
      <c r="AG811" s="354"/>
      <c r="AH811" s="354"/>
    </row>
    <row r="812">
      <c r="A812" s="358"/>
      <c r="B812" s="358"/>
      <c r="C812" s="380"/>
      <c r="D812" s="358"/>
      <c r="E812" s="358"/>
      <c r="F812" s="358"/>
      <c r="G812" s="381"/>
      <c r="H812" s="358"/>
      <c r="I812" s="393"/>
      <c r="J812" s="358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  <c r="Y812" s="358"/>
      <c r="Z812" s="358"/>
      <c r="AA812" s="358"/>
      <c r="AB812" s="358"/>
      <c r="AC812" s="358"/>
      <c r="AD812" s="358"/>
      <c r="AE812" s="358"/>
      <c r="AF812" s="358"/>
      <c r="AG812" s="358"/>
      <c r="AH812" s="358"/>
    </row>
    <row r="813">
      <c r="A813" s="354"/>
      <c r="B813" s="354"/>
      <c r="C813" s="375"/>
      <c r="D813" s="354"/>
      <c r="E813" s="354"/>
      <c r="F813" s="354"/>
      <c r="G813" s="376"/>
      <c r="H813" s="354"/>
      <c r="I813" s="395"/>
      <c r="J813" s="354"/>
      <c r="K813" s="354"/>
      <c r="L813" s="354"/>
      <c r="M813" s="354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  <c r="Y813" s="354"/>
      <c r="Z813" s="354"/>
      <c r="AA813" s="354"/>
      <c r="AB813" s="354"/>
      <c r="AC813" s="354"/>
      <c r="AD813" s="354"/>
      <c r="AE813" s="354"/>
      <c r="AF813" s="354"/>
      <c r="AG813" s="354"/>
      <c r="AH813" s="354"/>
    </row>
    <row r="814">
      <c r="A814" s="358"/>
      <c r="B814" s="358"/>
      <c r="C814" s="380"/>
      <c r="D814" s="358"/>
      <c r="E814" s="358"/>
      <c r="F814" s="358"/>
      <c r="G814" s="381"/>
      <c r="H814" s="358"/>
      <c r="I814" s="393"/>
      <c r="J814" s="358"/>
      <c r="K814" s="358"/>
      <c r="L814" s="358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  <c r="Y814" s="358"/>
      <c r="Z814" s="358"/>
      <c r="AA814" s="358"/>
      <c r="AB814" s="358"/>
      <c r="AC814" s="358"/>
      <c r="AD814" s="358"/>
      <c r="AE814" s="358"/>
      <c r="AF814" s="358"/>
      <c r="AG814" s="358"/>
      <c r="AH814" s="358"/>
    </row>
    <row r="815">
      <c r="A815" s="354"/>
      <c r="B815" s="354"/>
      <c r="C815" s="375"/>
      <c r="D815" s="354"/>
      <c r="E815" s="354"/>
      <c r="F815" s="354"/>
      <c r="G815" s="376"/>
      <c r="H815" s="354"/>
      <c r="I815" s="395"/>
      <c r="J815" s="354"/>
      <c r="K815" s="354"/>
      <c r="L815" s="354"/>
      <c r="M815" s="354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  <c r="Y815" s="354"/>
      <c r="Z815" s="354"/>
      <c r="AA815" s="354"/>
      <c r="AB815" s="354"/>
      <c r="AC815" s="354"/>
      <c r="AD815" s="354"/>
      <c r="AE815" s="354"/>
      <c r="AF815" s="354"/>
      <c r="AG815" s="354"/>
      <c r="AH815" s="354"/>
    </row>
    <row r="816">
      <c r="A816" s="358"/>
      <c r="B816" s="358"/>
      <c r="C816" s="380"/>
      <c r="D816" s="358"/>
      <c r="E816" s="358"/>
      <c r="F816" s="358"/>
      <c r="G816" s="381"/>
      <c r="H816" s="358"/>
      <c r="I816" s="393"/>
      <c r="J816" s="358"/>
      <c r="K816" s="358"/>
      <c r="L816" s="358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  <c r="Y816" s="358"/>
      <c r="Z816" s="358"/>
      <c r="AA816" s="358"/>
      <c r="AB816" s="358"/>
      <c r="AC816" s="358"/>
      <c r="AD816" s="358"/>
      <c r="AE816" s="358"/>
      <c r="AF816" s="358"/>
      <c r="AG816" s="358"/>
      <c r="AH816" s="358"/>
    </row>
    <row r="817">
      <c r="A817" s="354"/>
      <c r="B817" s="354"/>
      <c r="C817" s="375"/>
      <c r="D817" s="354"/>
      <c r="E817" s="354"/>
      <c r="F817" s="354"/>
      <c r="G817" s="376"/>
      <c r="H817" s="354"/>
      <c r="I817" s="395"/>
      <c r="J817" s="354"/>
      <c r="K817" s="354"/>
      <c r="L817" s="354"/>
      <c r="M817" s="354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  <c r="Y817" s="354"/>
      <c r="Z817" s="354"/>
      <c r="AA817" s="354"/>
      <c r="AB817" s="354"/>
      <c r="AC817" s="354"/>
      <c r="AD817" s="354"/>
      <c r="AE817" s="354"/>
      <c r="AF817" s="354"/>
      <c r="AG817" s="354"/>
      <c r="AH817" s="354"/>
    </row>
    <row r="818">
      <c r="A818" s="358"/>
      <c r="B818" s="358"/>
      <c r="C818" s="380"/>
      <c r="D818" s="358"/>
      <c r="E818" s="358"/>
      <c r="F818" s="358"/>
      <c r="G818" s="381"/>
      <c r="H818" s="358"/>
      <c r="I818" s="393"/>
      <c r="J818" s="358"/>
      <c r="K818" s="358"/>
      <c r="L818" s="358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  <c r="Y818" s="358"/>
      <c r="Z818" s="358"/>
      <c r="AA818" s="358"/>
      <c r="AB818" s="358"/>
      <c r="AC818" s="358"/>
      <c r="AD818" s="358"/>
      <c r="AE818" s="358"/>
      <c r="AF818" s="358"/>
      <c r="AG818" s="358"/>
      <c r="AH818" s="358"/>
    </row>
    <row r="819">
      <c r="A819" s="354"/>
      <c r="B819" s="354"/>
      <c r="C819" s="375"/>
      <c r="D819" s="354"/>
      <c r="E819" s="354"/>
      <c r="F819" s="354"/>
      <c r="G819" s="376"/>
      <c r="H819" s="354"/>
      <c r="I819" s="395"/>
      <c r="J819" s="354"/>
      <c r="K819" s="354"/>
      <c r="L819" s="354"/>
      <c r="M819" s="354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  <c r="Y819" s="354"/>
      <c r="Z819" s="354"/>
      <c r="AA819" s="354"/>
      <c r="AB819" s="354"/>
      <c r="AC819" s="354"/>
      <c r="AD819" s="354"/>
      <c r="AE819" s="354"/>
      <c r="AF819" s="354"/>
      <c r="AG819" s="354"/>
      <c r="AH819" s="354"/>
    </row>
    <row r="820">
      <c r="A820" s="358"/>
      <c r="B820" s="358"/>
      <c r="C820" s="380"/>
      <c r="D820" s="358"/>
      <c r="E820" s="358"/>
      <c r="F820" s="358"/>
      <c r="G820" s="381"/>
      <c r="H820" s="358"/>
      <c r="I820" s="393"/>
      <c r="J820" s="358"/>
      <c r="K820" s="358"/>
      <c r="L820" s="358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  <c r="Y820" s="358"/>
      <c r="Z820" s="358"/>
      <c r="AA820" s="358"/>
      <c r="AB820" s="358"/>
      <c r="AC820" s="358"/>
      <c r="AD820" s="358"/>
      <c r="AE820" s="358"/>
      <c r="AF820" s="358"/>
      <c r="AG820" s="358"/>
      <c r="AH820" s="358"/>
    </row>
    <row r="821">
      <c r="A821" s="354"/>
      <c r="B821" s="354"/>
      <c r="C821" s="375"/>
      <c r="D821" s="354"/>
      <c r="E821" s="354"/>
      <c r="F821" s="354"/>
      <c r="G821" s="376"/>
      <c r="H821" s="354"/>
      <c r="I821" s="395"/>
      <c r="J821" s="354"/>
      <c r="K821" s="354"/>
      <c r="L821" s="354"/>
      <c r="M821" s="354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  <c r="Y821" s="354"/>
      <c r="Z821" s="354"/>
      <c r="AA821" s="354"/>
      <c r="AB821" s="354"/>
      <c r="AC821" s="354"/>
      <c r="AD821" s="354"/>
      <c r="AE821" s="354"/>
      <c r="AF821" s="354"/>
      <c r="AG821" s="354"/>
      <c r="AH821" s="354"/>
    </row>
    <row r="822">
      <c r="A822" s="358"/>
      <c r="B822" s="358"/>
      <c r="C822" s="380"/>
      <c r="D822" s="358"/>
      <c r="E822" s="358"/>
      <c r="F822" s="358"/>
      <c r="G822" s="381"/>
      <c r="H822" s="358"/>
      <c r="I822" s="393"/>
      <c r="J822" s="358"/>
      <c r="K822" s="358"/>
      <c r="L822" s="358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  <c r="Y822" s="358"/>
      <c r="Z822" s="358"/>
      <c r="AA822" s="358"/>
      <c r="AB822" s="358"/>
      <c r="AC822" s="358"/>
      <c r="AD822" s="358"/>
      <c r="AE822" s="358"/>
      <c r="AF822" s="358"/>
      <c r="AG822" s="358"/>
      <c r="AH822" s="358"/>
    </row>
    <row r="823">
      <c r="A823" s="354"/>
      <c r="B823" s="354"/>
      <c r="C823" s="375"/>
      <c r="D823" s="354"/>
      <c r="E823" s="354"/>
      <c r="F823" s="354"/>
      <c r="G823" s="376"/>
      <c r="H823" s="354"/>
      <c r="I823" s="395"/>
      <c r="J823" s="354"/>
      <c r="K823" s="354"/>
      <c r="L823" s="354"/>
      <c r="M823" s="354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  <c r="Y823" s="354"/>
      <c r="Z823" s="354"/>
      <c r="AA823" s="354"/>
      <c r="AB823" s="354"/>
      <c r="AC823" s="354"/>
      <c r="AD823" s="354"/>
      <c r="AE823" s="354"/>
      <c r="AF823" s="354"/>
      <c r="AG823" s="354"/>
      <c r="AH823" s="354"/>
    </row>
    <row r="824">
      <c r="A824" s="358"/>
      <c r="B824" s="358"/>
      <c r="C824" s="380"/>
      <c r="D824" s="358"/>
      <c r="E824" s="358"/>
      <c r="F824" s="358"/>
      <c r="G824" s="381"/>
      <c r="H824" s="358"/>
      <c r="I824" s="393"/>
      <c r="J824" s="358"/>
      <c r="K824" s="358"/>
      <c r="L824" s="358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  <c r="Y824" s="358"/>
      <c r="Z824" s="358"/>
      <c r="AA824" s="358"/>
      <c r="AB824" s="358"/>
      <c r="AC824" s="358"/>
      <c r="AD824" s="358"/>
      <c r="AE824" s="358"/>
      <c r="AF824" s="358"/>
      <c r="AG824" s="358"/>
      <c r="AH824" s="358"/>
    </row>
    <row r="825">
      <c r="A825" s="354"/>
      <c r="B825" s="354"/>
      <c r="C825" s="375"/>
      <c r="D825" s="354"/>
      <c r="E825" s="354"/>
      <c r="F825" s="354"/>
      <c r="G825" s="376"/>
      <c r="H825" s="354"/>
      <c r="I825" s="395"/>
      <c r="J825" s="354"/>
      <c r="K825" s="354"/>
      <c r="L825" s="354"/>
      <c r="M825" s="354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  <c r="Y825" s="354"/>
      <c r="Z825" s="354"/>
      <c r="AA825" s="354"/>
      <c r="AB825" s="354"/>
      <c r="AC825" s="354"/>
      <c r="AD825" s="354"/>
      <c r="AE825" s="354"/>
      <c r="AF825" s="354"/>
      <c r="AG825" s="354"/>
      <c r="AH825" s="354"/>
    </row>
    <row r="826">
      <c r="A826" s="358"/>
      <c r="B826" s="358"/>
      <c r="C826" s="380"/>
      <c r="D826" s="358"/>
      <c r="E826" s="358"/>
      <c r="F826" s="358"/>
      <c r="G826" s="381"/>
      <c r="H826" s="358"/>
      <c r="I826" s="393"/>
      <c r="J826" s="358"/>
      <c r="K826" s="358"/>
      <c r="L826" s="358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  <c r="Y826" s="358"/>
      <c r="Z826" s="358"/>
      <c r="AA826" s="358"/>
      <c r="AB826" s="358"/>
      <c r="AC826" s="358"/>
      <c r="AD826" s="358"/>
      <c r="AE826" s="358"/>
      <c r="AF826" s="358"/>
      <c r="AG826" s="358"/>
      <c r="AH826" s="358"/>
    </row>
    <row r="827">
      <c r="A827" s="354"/>
      <c r="B827" s="354"/>
      <c r="C827" s="375"/>
      <c r="D827" s="354"/>
      <c r="E827" s="354"/>
      <c r="F827" s="354"/>
      <c r="G827" s="376"/>
      <c r="H827" s="354"/>
      <c r="I827" s="395"/>
      <c r="J827" s="354"/>
      <c r="K827" s="354"/>
      <c r="L827" s="354"/>
      <c r="M827" s="354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  <c r="Y827" s="354"/>
      <c r="Z827" s="354"/>
      <c r="AA827" s="354"/>
      <c r="AB827" s="354"/>
      <c r="AC827" s="354"/>
      <c r="AD827" s="354"/>
      <c r="AE827" s="354"/>
      <c r="AF827" s="354"/>
      <c r="AG827" s="354"/>
      <c r="AH827" s="354"/>
    </row>
    <row r="828">
      <c r="A828" s="358"/>
      <c r="B828" s="358"/>
      <c r="C828" s="380"/>
      <c r="D828" s="358"/>
      <c r="E828" s="358"/>
      <c r="F828" s="358"/>
      <c r="G828" s="381"/>
      <c r="H828" s="358"/>
      <c r="I828" s="393"/>
      <c r="J828" s="358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8"/>
      <c r="AA828" s="358"/>
      <c r="AB828" s="358"/>
      <c r="AC828" s="358"/>
      <c r="AD828" s="358"/>
      <c r="AE828" s="358"/>
      <c r="AF828" s="358"/>
      <c r="AG828" s="358"/>
      <c r="AH828" s="358"/>
    </row>
    <row r="829">
      <c r="A829" s="354"/>
      <c r="B829" s="354"/>
      <c r="C829" s="375"/>
      <c r="D829" s="354"/>
      <c r="E829" s="354"/>
      <c r="F829" s="354"/>
      <c r="G829" s="376"/>
      <c r="H829" s="354"/>
      <c r="I829" s="395"/>
      <c r="J829" s="354"/>
      <c r="K829" s="354"/>
      <c r="L829" s="354"/>
      <c r="M829" s="354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  <c r="Y829" s="354"/>
      <c r="Z829" s="354"/>
      <c r="AA829" s="354"/>
      <c r="AB829" s="354"/>
      <c r="AC829" s="354"/>
      <c r="AD829" s="354"/>
      <c r="AE829" s="354"/>
      <c r="AF829" s="354"/>
      <c r="AG829" s="354"/>
      <c r="AH829" s="354"/>
    </row>
    <row r="830">
      <c r="A830" s="358"/>
      <c r="B830" s="358"/>
      <c r="C830" s="380"/>
      <c r="D830" s="358"/>
      <c r="E830" s="358"/>
      <c r="F830" s="358"/>
      <c r="G830" s="381"/>
      <c r="H830" s="358"/>
      <c r="I830" s="393"/>
      <c r="J830" s="358"/>
      <c r="K830" s="358"/>
      <c r="L830" s="358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  <c r="Y830" s="358"/>
      <c r="Z830" s="358"/>
      <c r="AA830" s="358"/>
      <c r="AB830" s="358"/>
      <c r="AC830" s="358"/>
      <c r="AD830" s="358"/>
      <c r="AE830" s="358"/>
      <c r="AF830" s="358"/>
      <c r="AG830" s="358"/>
      <c r="AH830" s="358"/>
    </row>
    <row r="831">
      <c r="A831" s="354"/>
      <c r="B831" s="354"/>
      <c r="C831" s="375"/>
      <c r="D831" s="354"/>
      <c r="E831" s="354"/>
      <c r="F831" s="354"/>
      <c r="G831" s="376"/>
      <c r="H831" s="354"/>
      <c r="I831" s="395"/>
      <c r="J831" s="354"/>
      <c r="K831" s="354"/>
      <c r="L831" s="354"/>
      <c r="M831" s="354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  <c r="Y831" s="354"/>
      <c r="Z831" s="354"/>
      <c r="AA831" s="354"/>
      <c r="AB831" s="354"/>
      <c r="AC831" s="354"/>
      <c r="AD831" s="354"/>
      <c r="AE831" s="354"/>
      <c r="AF831" s="354"/>
      <c r="AG831" s="354"/>
      <c r="AH831" s="354"/>
    </row>
    <row r="832">
      <c r="A832" s="358"/>
      <c r="B832" s="358"/>
      <c r="C832" s="380"/>
      <c r="D832" s="358"/>
      <c r="E832" s="358"/>
      <c r="F832" s="358"/>
      <c r="G832" s="381"/>
      <c r="H832" s="358"/>
      <c r="I832" s="393"/>
      <c r="J832" s="358"/>
      <c r="K832" s="358"/>
      <c r="L832" s="358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  <c r="Y832" s="358"/>
      <c r="Z832" s="358"/>
      <c r="AA832" s="358"/>
      <c r="AB832" s="358"/>
      <c r="AC832" s="358"/>
      <c r="AD832" s="358"/>
      <c r="AE832" s="358"/>
      <c r="AF832" s="358"/>
      <c r="AG832" s="358"/>
      <c r="AH832" s="358"/>
    </row>
    <row r="833">
      <c r="A833" s="354"/>
      <c r="B833" s="354"/>
      <c r="C833" s="375"/>
      <c r="D833" s="354"/>
      <c r="E833" s="354"/>
      <c r="F833" s="354"/>
      <c r="G833" s="376"/>
      <c r="H833" s="354"/>
      <c r="I833" s="395"/>
      <c r="J833" s="354"/>
      <c r="K833" s="354"/>
      <c r="L833" s="354"/>
      <c r="M833" s="354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  <c r="Y833" s="354"/>
      <c r="Z833" s="354"/>
      <c r="AA833" s="354"/>
      <c r="AB833" s="354"/>
      <c r="AC833" s="354"/>
      <c r="AD833" s="354"/>
      <c r="AE833" s="354"/>
      <c r="AF833" s="354"/>
      <c r="AG833" s="354"/>
      <c r="AH833" s="354"/>
    </row>
    <row r="834">
      <c r="A834" s="358"/>
      <c r="B834" s="358"/>
      <c r="C834" s="380"/>
      <c r="D834" s="358"/>
      <c r="E834" s="358"/>
      <c r="F834" s="358"/>
      <c r="G834" s="381"/>
      <c r="H834" s="358"/>
      <c r="I834" s="393"/>
      <c r="J834" s="358"/>
      <c r="K834" s="358"/>
      <c r="L834" s="358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  <c r="Y834" s="358"/>
      <c r="Z834" s="358"/>
      <c r="AA834" s="358"/>
      <c r="AB834" s="358"/>
      <c r="AC834" s="358"/>
      <c r="AD834" s="358"/>
      <c r="AE834" s="358"/>
      <c r="AF834" s="358"/>
      <c r="AG834" s="358"/>
      <c r="AH834" s="358"/>
    </row>
    <row r="835">
      <c r="A835" s="354"/>
      <c r="B835" s="354"/>
      <c r="C835" s="375"/>
      <c r="D835" s="354"/>
      <c r="E835" s="354"/>
      <c r="F835" s="354"/>
      <c r="G835" s="376"/>
      <c r="H835" s="354"/>
      <c r="I835" s="395"/>
      <c r="J835" s="354"/>
      <c r="K835" s="354"/>
      <c r="L835" s="354"/>
      <c r="M835" s="354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  <c r="Y835" s="354"/>
      <c r="Z835" s="354"/>
      <c r="AA835" s="354"/>
      <c r="AB835" s="354"/>
      <c r="AC835" s="354"/>
      <c r="AD835" s="354"/>
      <c r="AE835" s="354"/>
      <c r="AF835" s="354"/>
      <c r="AG835" s="354"/>
      <c r="AH835" s="354"/>
    </row>
    <row r="836">
      <c r="A836" s="358"/>
      <c r="B836" s="358"/>
      <c r="C836" s="380"/>
      <c r="D836" s="358"/>
      <c r="E836" s="358"/>
      <c r="F836" s="358"/>
      <c r="G836" s="381"/>
      <c r="H836" s="358"/>
      <c r="I836" s="393"/>
      <c r="J836" s="358"/>
      <c r="K836" s="358"/>
      <c r="L836" s="358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  <c r="Y836" s="358"/>
      <c r="Z836" s="358"/>
      <c r="AA836" s="358"/>
      <c r="AB836" s="358"/>
      <c r="AC836" s="358"/>
      <c r="AD836" s="358"/>
      <c r="AE836" s="358"/>
      <c r="AF836" s="358"/>
      <c r="AG836" s="358"/>
      <c r="AH836" s="358"/>
    </row>
    <row r="837">
      <c r="A837" s="354"/>
      <c r="B837" s="354"/>
      <c r="C837" s="375"/>
      <c r="D837" s="354"/>
      <c r="E837" s="354"/>
      <c r="F837" s="354"/>
      <c r="G837" s="376"/>
      <c r="H837" s="354"/>
      <c r="I837" s="395"/>
      <c r="J837" s="354"/>
      <c r="K837" s="354"/>
      <c r="L837" s="354"/>
      <c r="M837" s="354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  <c r="Y837" s="354"/>
      <c r="Z837" s="354"/>
      <c r="AA837" s="354"/>
      <c r="AB837" s="354"/>
      <c r="AC837" s="354"/>
      <c r="AD837" s="354"/>
      <c r="AE837" s="354"/>
      <c r="AF837" s="354"/>
      <c r="AG837" s="354"/>
      <c r="AH837" s="354"/>
    </row>
    <row r="838">
      <c r="A838" s="358"/>
      <c r="B838" s="358"/>
      <c r="C838" s="380"/>
      <c r="D838" s="358"/>
      <c r="E838" s="358"/>
      <c r="F838" s="358"/>
      <c r="G838" s="381"/>
      <c r="H838" s="358"/>
      <c r="I838" s="393"/>
      <c r="J838" s="358"/>
      <c r="K838" s="358"/>
      <c r="L838" s="358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  <c r="Y838" s="358"/>
      <c r="Z838" s="358"/>
      <c r="AA838" s="358"/>
      <c r="AB838" s="358"/>
      <c r="AC838" s="358"/>
      <c r="AD838" s="358"/>
      <c r="AE838" s="358"/>
      <c r="AF838" s="358"/>
      <c r="AG838" s="358"/>
      <c r="AH838" s="358"/>
    </row>
    <row r="839">
      <c r="A839" s="354"/>
      <c r="B839" s="354"/>
      <c r="C839" s="375"/>
      <c r="D839" s="354"/>
      <c r="E839" s="354"/>
      <c r="F839" s="354"/>
      <c r="G839" s="376"/>
      <c r="H839" s="354"/>
      <c r="I839" s="395"/>
      <c r="J839" s="354"/>
      <c r="K839" s="354"/>
      <c r="L839" s="354"/>
      <c r="M839" s="354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  <c r="Y839" s="354"/>
      <c r="Z839" s="354"/>
      <c r="AA839" s="354"/>
      <c r="AB839" s="354"/>
      <c r="AC839" s="354"/>
      <c r="AD839" s="354"/>
      <c r="AE839" s="354"/>
      <c r="AF839" s="354"/>
      <c r="AG839" s="354"/>
      <c r="AH839" s="354"/>
    </row>
    <row r="840">
      <c r="A840" s="358"/>
      <c r="B840" s="358"/>
      <c r="C840" s="380"/>
      <c r="D840" s="358"/>
      <c r="E840" s="358"/>
      <c r="F840" s="358"/>
      <c r="G840" s="381"/>
      <c r="H840" s="358"/>
      <c r="I840" s="393"/>
      <c r="J840" s="358"/>
      <c r="K840" s="358"/>
      <c r="L840" s="358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  <c r="Y840" s="358"/>
      <c r="Z840" s="358"/>
      <c r="AA840" s="358"/>
      <c r="AB840" s="358"/>
      <c r="AC840" s="358"/>
      <c r="AD840" s="358"/>
      <c r="AE840" s="358"/>
      <c r="AF840" s="358"/>
      <c r="AG840" s="358"/>
      <c r="AH840" s="358"/>
    </row>
    <row r="841">
      <c r="A841" s="354"/>
      <c r="B841" s="354"/>
      <c r="C841" s="375"/>
      <c r="D841" s="354"/>
      <c r="E841" s="354"/>
      <c r="F841" s="354"/>
      <c r="G841" s="376"/>
      <c r="H841" s="354"/>
      <c r="I841" s="395"/>
      <c r="J841" s="354"/>
      <c r="K841" s="354"/>
      <c r="L841" s="354"/>
      <c r="M841" s="354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  <c r="Y841" s="354"/>
      <c r="Z841" s="354"/>
      <c r="AA841" s="354"/>
      <c r="AB841" s="354"/>
      <c r="AC841" s="354"/>
      <c r="AD841" s="354"/>
      <c r="AE841" s="354"/>
      <c r="AF841" s="354"/>
      <c r="AG841" s="354"/>
      <c r="AH841" s="354"/>
    </row>
    <row r="842">
      <c r="A842" s="358"/>
      <c r="B842" s="358"/>
      <c r="C842" s="380"/>
      <c r="D842" s="358"/>
      <c r="E842" s="358"/>
      <c r="F842" s="358"/>
      <c r="G842" s="381"/>
      <c r="H842" s="358"/>
      <c r="I842" s="393"/>
      <c r="J842" s="358"/>
      <c r="K842" s="358"/>
      <c r="L842" s="358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  <c r="Y842" s="358"/>
      <c r="Z842" s="358"/>
      <c r="AA842" s="358"/>
      <c r="AB842" s="358"/>
      <c r="AC842" s="358"/>
      <c r="AD842" s="358"/>
      <c r="AE842" s="358"/>
      <c r="AF842" s="358"/>
      <c r="AG842" s="358"/>
      <c r="AH842" s="358"/>
    </row>
    <row r="843">
      <c r="A843" s="354"/>
      <c r="B843" s="354"/>
      <c r="C843" s="375"/>
      <c r="D843" s="354"/>
      <c r="E843" s="354"/>
      <c r="F843" s="354"/>
      <c r="G843" s="376"/>
      <c r="H843" s="354"/>
      <c r="I843" s="395"/>
      <c r="J843" s="354"/>
      <c r="K843" s="354"/>
      <c r="L843" s="354"/>
      <c r="M843" s="354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  <c r="Y843" s="354"/>
      <c r="Z843" s="354"/>
      <c r="AA843" s="354"/>
      <c r="AB843" s="354"/>
      <c r="AC843" s="354"/>
      <c r="AD843" s="354"/>
      <c r="AE843" s="354"/>
      <c r="AF843" s="354"/>
      <c r="AG843" s="354"/>
      <c r="AH843" s="354"/>
    </row>
    <row r="844">
      <c r="A844" s="358"/>
      <c r="B844" s="358"/>
      <c r="C844" s="380"/>
      <c r="D844" s="358"/>
      <c r="E844" s="358"/>
      <c r="F844" s="358"/>
      <c r="G844" s="381"/>
      <c r="H844" s="358"/>
      <c r="I844" s="393"/>
      <c r="J844" s="358"/>
      <c r="K844" s="358"/>
      <c r="L844" s="358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  <c r="Y844" s="358"/>
      <c r="Z844" s="358"/>
      <c r="AA844" s="358"/>
      <c r="AB844" s="358"/>
      <c r="AC844" s="358"/>
      <c r="AD844" s="358"/>
      <c r="AE844" s="358"/>
      <c r="AF844" s="358"/>
      <c r="AG844" s="358"/>
      <c r="AH844" s="358"/>
    </row>
    <row r="845">
      <c r="A845" s="354"/>
      <c r="B845" s="354"/>
      <c r="C845" s="375"/>
      <c r="D845" s="354"/>
      <c r="E845" s="354"/>
      <c r="F845" s="354"/>
      <c r="G845" s="376"/>
      <c r="H845" s="354"/>
      <c r="I845" s="395"/>
      <c r="J845" s="354"/>
      <c r="K845" s="354"/>
      <c r="L845" s="354"/>
      <c r="M845" s="354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  <c r="Y845" s="354"/>
      <c r="Z845" s="354"/>
      <c r="AA845" s="354"/>
      <c r="AB845" s="354"/>
      <c r="AC845" s="354"/>
      <c r="AD845" s="354"/>
      <c r="AE845" s="354"/>
      <c r="AF845" s="354"/>
      <c r="AG845" s="354"/>
      <c r="AH845" s="354"/>
    </row>
    <row r="846">
      <c r="A846" s="358"/>
      <c r="B846" s="358"/>
      <c r="C846" s="380"/>
      <c r="D846" s="358"/>
      <c r="E846" s="358"/>
      <c r="F846" s="358"/>
      <c r="G846" s="381"/>
      <c r="H846" s="358"/>
      <c r="I846" s="393"/>
      <c r="J846" s="358"/>
      <c r="K846" s="358"/>
      <c r="L846" s="358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  <c r="Y846" s="358"/>
      <c r="Z846" s="358"/>
      <c r="AA846" s="358"/>
      <c r="AB846" s="358"/>
      <c r="AC846" s="358"/>
      <c r="AD846" s="358"/>
      <c r="AE846" s="358"/>
      <c r="AF846" s="358"/>
      <c r="AG846" s="358"/>
      <c r="AH846" s="358"/>
    </row>
    <row r="847">
      <c r="A847" s="354"/>
      <c r="B847" s="354"/>
      <c r="C847" s="375"/>
      <c r="D847" s="354"/>
      <c r="E847" s="354"/>
      <c r="F847" s="354"/>
      <c r="G847" s="376"/>
      <c r="H847" s="354"/>
      <c r="I847" s="395"/>
      <c r="J847" s="354"/>
      <c r="K847" s="354"/>
      <c r="L847" s="354"/>
      <c r="M847" s="354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  <c r="Y847" s="354"/>
      <c r="Z847" s="354"/>
      <c r="AA847" s="354"/>
      <c r="AB847" s="354"/>
      <c r="AC847" s="354"/>
      <c r="AD847" s="354"/>
      <c r="AE847" s="354"/>
      <c r="AF847" s="354"/>
      <c r="AG847" s="354"/>
      <c r="AH847" s="354"/>
    </row>
    <row r="848">
      <c r="A848" s="358"/>
      <c r="B848" s="358"/>
      <c r="C848" s="380"/>
      <c r="D848" s="358"/>
      <c r="E848" s="358"/>
      <c r="F848" s="358"/>
      <c r="G848" s="381"/>
      <c r="H848" s="358"/>
      <c r="I848" s="393"/>
      <c r="J848" s="358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8"/>
      <c r="AA848" s="358"/>
      <c r="AB848" s="358"/>
      <c r="AC848" s="358"/>
      <c r="AD848" s="358"/>
      <c r="AE848" s="358"/>
      <c r="AF848" s="358"/>
      <c r="AG848" s="358"/>
      <c r="AH848" s="358"/>
    </row>
    <row r="849">
      <c r="A849" s="354"/>
      <c r="B849" s="354"/>
      <c r="C849" s="375"/>
      <c r="D849" s="354"/>
      <c r="E849" s="354"/>
      <c r="F849" s="354"/>
      <c r="G849" s="376"/>
      <c r="H849" s="354"/>
      <c r="I849" s="395"/>
      <c r="J849" s="354"/>
      <c r="K849" s="354"/>
      <c r="L849" s="354"/>
      <c r="M849" s="354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  <c r="Y849" s="354"/>
      <c r="Z849" s="354"/>
      <c r="AA849" s="354"/>
      <c r="AB849" s="354"/>
      <c r="AC849" s="354"/>
      <c r="AD849" s="354"/>
      <c r="AE849" s="354"/>
      <c r="AF849" s="354"/>
      <c r="AG849" s="354"/>
      <c r="AH849" s="354"/>
    </row>
    <row r="850">
      <c r="A850" s="358"/>
      <c r="B850" s="358"/>
      <c r="C850" s="380"/>
      <c r="D850" s="358"/>
      <c r="E850" s="358"/>
      <c r="F850" s="358"/>
      <c r="G850" s="381"/>
      <c r="H850" s="358"/>
      <c r="I850" s="393"/>
      <c r="J850" s="358"/>
      <c r="K850" s="358"/>
      <c r="L850" s="358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  <c r="Y850" s="358"/>
      <c r="Z850" s="358"/>
      <c r="AA850" s="358"/>
      <c r="AB850" s="358"/>
      <c r="AC850" s="358"/>
      <c r="AD850" s="358"/>
      <c r="AE850" s="358"/>
      <c r="AF850" s="358"/>
      <c r="AG850" s="358"/>
      <c r="AH850" s="358"/>
    </row>
    <row r="851">
      <c r="A851" s="354"/>
      <c r="B851" s="354"/>
      <c r="C851" s="375"/>
      <c r="D851" s="354"/>
      <c r="E851" s="354"/>
      <c r="F851" s="354"/>
      <c r="G851" s="376"/>
      <c r="H851" s="354"/>
      <c r="I851" s="395"/>
      <c r="J851" s="354"/>
      <c r="K851" s="354"/>
      <c r="L851" s="354"/>
      <c r="M851" s="354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  <c r="Y851" s="354"/>
      <c r="Z851" s="354"/>
      <c r="AA851" s="354"/>
      <c r="AB851" s="354"/>
      <c r="AC851" s="354"/>
      <c r="AD851" s="354"/>
      <c r="AE851" s="354"/>
      <c r="AF851" s="354"/>
      <c r="AG851" s="354"/>
      <c r="AH851" s="354"/>
    </row>
    <row r="852">
      <c r="A852" s="358"/>
      <c r="B852" s="358"/>
      <c r="C852" s="380"/>
      <c r="D852" s="358"/>
      <c r="E852" s="358"/>
      <c r="F852" s="358"/>
      <c r="G852" s="381"/>
      <c r="H852" s="358"/>
      <c r="I852" s="393"/>
      <c r="J852" s="358"/>
      <c r="K852" s="358"/>
      <c r="L852" s="358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  <c r="Y852" s="358"/>
      <c r="Z852" s="358"/>
      <c r="AA852" s="358"/>
      <c r="AB852" s="358"/>
      <c r="AC852" s="358"/>
      <c r="AD852" s="358"/>
      <c r="AE852" s="358"/>
      <c r="AF852" s="358"/>
      <c r="AG852" s="358"/>
      <c r="AH852" s="358"/>
    </row>
    <row r="853">
      <c r="A853" s="354"/>
      <c r="B853" s="354"/>
      <c r="C853" s="375"/>
      <c r="D853" s="354"/>
      <c r="E853" s="354"/>
      <c r="F853" s="354"/>
      <c r="G853" s="376"/>
      <c r="H853" s="354"/>
      <c r="I853" s="395"/>
      <c r="J853" s="354"/>
      <c r="K853" s="354"/>
      <c r="L853" s="354"/>
      <c r="M853" s="354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  <c r="Y853" s="354"/>
      <c r="Z853" s="354"/>
      <c r="AA853" s="354"/>
      <c r="AB853" s="354"/>
      <c r="AC853" s="354"/>
      <c r="AD853" s="354"/>
      <c r="AE853" s="354"/>
      <c r="AF853" s="354"/>
      <c r="AG853" s="354"/>
      <c r="AH853" s="354"/>
    </row>
    <row r="854">
      <c r="A854" s="358"/>
      <c r="B854" s="358"/>
      <c r="C854" s="380"/>
      <c r="D854" s="358"/>
      <c r="E854" s="358"/>
      <c r="F854" s="358"/>
      <c r="G854" s="381"/>
      <c r="H854" s="358"/>
      <c r="I854" s="393"/>
      <c r="J854" s="358"/>
      <c r="K854" s="358"/>
      <c r="L854" s="358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  <c r="Y854" s="358"/>
      <c r="Z854" s="358"/>
      <c r="AA854" s="358"/>
      <c r="AB854" s="358"/>
      <c r="AC854" s="358"/>
      <c r="AD854" s="358"/>
      <c r="AE854" s="358"/>
      <c r="AF854" s="358"/>
      <c r="AG854" s="358"/>
      <c r="AH854" s="358"/>
    </row>
    <row r="855">
      <c r="A855" s="354"/>
      <c r="B855" s="354"/>
      <c r="C855" s="375"/>
      <c r="D855" s="354"/>
      <c r="E855" s="354"/>
      <c r="F855" s="354"/>
      <c r="G855" s="376"/>
      <c r="H855" s="354"/>
      <c r="I855" s="395"/>
      <c r="J855" s="354"/>
      <c r="K855" s="354"/>
      <c r="L855" s="354"/>
      <c r="M855" s="354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  <c r="Y855" s="354"/>
      <c r="Z855" s="354"/>
      <c r="AA855" s="354"/>
      <c r="AB855" s="354"/>
      <c r="AC855" s="354"/>
      <c r="AD855" s="354"/>
      <c r="AE855" s="354"/>
      <c r="AF855" s="354"/>
      <c r="AG855" s="354"/>
      <c r="AH855" s="354"/>
    </row>
    <row r="856">
      <c r="A856" s="358"/>
      <c r="B856" s="358"/>
      <c r="C856" s="380"/>
      <c r="D856" s="358"/>
      <c r="E856" s="358"/>
      <c r="F856" s="358"/>
      <c r="G856" s="381"/>
      <c r="H856" s="358"/>
      <c r="I856" s="393"/>
      <c r="J856" s="358"/>
      <c r="K856" s="358"/>
      <c r="L856" s="358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  <c r="Y856" s="358"/>
      <c r="Z856" s="358"/>
      <c r="AA856" s="358"/>
      <c r="AB856" s="358"/>
      <c r="AC856" s="358"/>
      <c r="AD856" s="358"/>
      <c r="AE856" s="358"/>
      <c r="AF856" s="358"/>
      <c r="AG856" s="358"/>
      <c r="AH856" s="358"/>
    </row>
    <row r="857">
      <c r="A857" s="354"/>
      <c r="B857" s="354"/>
      <c r="C857" s="375"/>
      <c r="D857" s="354"/>
      <c r="E857" s="354"/>
      <c r="F857" s="354"/>
      <c r="G857" s="376"/>
      <c r="H857" s="354"/>
      <c r="I857" s="395"/>
      <c r="J857" s="354"/>
      <c r="K857" s="354"/>
      <c r="L857" s="354"/>
      <c r="M857" s="354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  <c r="Y857" s="354"/>
      <c r="Z857" s="354"/>
      <c r="AA857" s="354"/>
      <c r="AB857" s="354"/>
      <c r="AC857" s="354"/>
      <c r="AD857" s="354"/>
      <c r="AE857" s="354"/>
      <c r="AF857" s="354"/>
      <c r="AG857" s="354"/>
      <c r="AH857" s="354"/>
    </row>
    <row r="858">
      <c r="A858" s="358"/>
      <c r="B858" s="358"/>
      <c r="C858" s="380"/>
      <c r="D858" s="358"/>
      <c r="E858" s="358"/>
      <c r="F858" s="358"/>
      <c r="G858" s="381"/>
      <c r="H858" s="358"/>
      <c r="I858" s="393"/>
      <c r="J858" s="358"/>
      <c r="K858" s="358"/>
      <c r="L858" s="358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  <c r="Y858" s="358"/>
      <c r="Z858" s="358"/>
      <c r="AA858" s="358"/>
      <c r="AB858" s="358"/>
      <c r="AC858" s="358"/>
      <c r="AD858" s="358"/>
      <c r="AE858" s="358"/>
      <c r="AF858" s="358"/>
      <c r="AG858" s="358"/>
      <c r="AH858" s="358"/>
    </row>
    <row r="859">
      <c r="A859" s="354"/>
      <c r="B859" s="354"/>
      <c r="C859" s="375"/>
      <c r="D859" s="354"/>
      <c r="E859" s="354"/>
      <c r="F859" s="354"/>
      <c r="G859" s="376"/>
      <c r="H859" s="354"/>
      <c r="I859" s="395"/>
      <c r="J859" s="354"/>
      <c r="K859" s="354"/>
      <c r="L859" s="354"/>
      <c r="M859" s="354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  <c r="Y859" s="354"/>
      <c r="Z859" s="354"/>
      <c r="AA859" s="354"/>
      <c r="AB859" s="354"/>
      <c r="AC859" s="354"/>
      <c r="AD859" s="354"/>
      <c r="AE859" s="354"/>
      <c r="AF859" s="354"/>
      <c r="AG859" s="354"/>
      <c r="AH859" s="354"/>
    </row>
    <row r="860">
      <c r="A860" s="358"/>
      <c r="B860" s="358"/>
      <c r="C860" s="380"/>
      <c r="D860" s="358"/>
      <c r="E860" s="358"/>
      <c r="F860" s="358"/>
      <c r="G860" s="381"/>
      <c r="H860" s="358"/>
      <c r="I860" s="393"/>
      <c r="J860" s="358"/>
      <c r="K860" s="358"/>
      <c r="L860" s="358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  <c r="Y860" s="358"/>
      <c r="Z860" s="358"/>
      <c r="AA860" s="358"/>
      <c r="AB860" s="358"/>
      <c r="AC860" s="358"/>
      <c r="AD860" s="358"/>
      <c r="AE860" s="358"/>
      <c r="AF860" s="358"/>
      <c r="AG860" s="358"/>
      <c r="AH860" s="358"/>
    </row>
    <row r="861">
      <c r="A861" s="354"/>
      <c r="B861" s="354"/>
      <c r="C861" s="375"/>
      <c r="D861" s="354"/>
      <c r="E861" s="354"/>
      <c r="F861" s="354"/>
      <c r="G861" s="376"/>
      <c r="H861" s="354"/>
      <c r="I861" s="395"/>
      <c r="J861" s="354"/>
      <c r="K861" s="354"/>
      <c r="L861" s="354"/>
      <c r="M861" s="354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  <c r="Y861" s="354"/>
      <c r="Z861" s="354"/>
      <c r="AA861" s="354"/>
      <c r="AB861" s="354"/>
      <c r="AC861" s="354"/>
      <c r="AD861" s="354"/>
      <c r="AE861" s="354"/>
      <c r="AF861" s="354"/>
      <c r="AG861" s="354"/>
      <c r="AH861" s="354"/>
    </row>
    <row r="862">
      <c r="A862" s="358"/>
      <c r="B862" s="358"/>
      <c r="C862" s="380"/>
      <c r="D862" s="358"/>
      <c r="E862" s="358"/>
      <c r="F862" s="358"/>
      <c r="G862" s="381"/>
      <c r="H862" s="358"/>
      <c r="I862" s="393"/>
      <c r="J862" s="358"/>
      <c r="K862" s="358"/>
      <c r="L862" s="358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  <c r="Y862" s="358"/>
      <c r="Z862" s="358"/>
      <c r="AA862" s="358"/>
      <c r="AB862" s="358"/>
      <c r="AC862" s="358"/>
      <c r="AD862" s="358"/>
      <c r="AE862" s="358"/>
      <c r="AF862" s="358"/>
      <c r="AG862" s="358"/>
      <c r="AH862" s="358"/>
    </row>
    <row r="863">
      <c r="A863" s="354"/>
      <c r="B863" s="354"/>
      <c r="C863" s="375"/>
      <c r="D863" s="354"/>
      <c r="E863" s="354"/>
      <c r="F863" s="354"/>
      <c r="G863" s="376"/>
      <c r="H863" s="354"/>
      <c r="I863" s="395"/>
      <c r="J863" s="354"/>
      <c r="K863" s="354"/>
      <c r="L863" s="354"/>
      <c r="M863" s="354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  <c r="Y863" s="354"/>
      <c r="Z863" s="354"/>
      <c r="AA863" s="354"/>
      <c r="AB863" s="354"/>
      <c r="AC863" s="354"/>
      <c r="AD863" s="354"/>
      <c r="AE863" s="354"/>
      <c r="AF863" s="354"/>
      <c r="AG863" s="354"/>
      <c r="AH863" s="354"/>
    </row>
    <row r="864">
      <c r="A864" s="358"/>
      <c r="B864" s="358"/>
      <c r="C864" s="380"/>
      <c r="D864" s="358"/>
      <c r="E864" s="358"/>
      <c r="F864" s="358"/>
      <c r="G864" s="381"/>
      <c r="H864" s="358"/>
      <c r="I864" s="393"/>
      <c r="J864" s="358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8"/>
      <c r="AA864" s="358"/>
      <c r="AB864" s="358"/>
      <c r="AC864" s="358"/>
      <c r="AD864" s="358"/>
      <c r="AE864" s="358"/>
      <c r="AF864" s="358"/>
      <c r="AG864" s="358"/>
      <c r="AH864" s="358"/>
    </row>
    <row r="865">
      <c r="A865" s="354"/>
      <c r="B865" s="354"/>
      <c r="C865" s="375"/>
      <c r="D865" s="354"/>
      <c r="E865" s="354"/>
      <c r="F865" s="354"/>
      <c r="G865" s="376"/>
      <c r="H865" s="354"/>
      <c r="I865" s="395"/>
      <c r="J865" s="354"/>
      <c r="K865" s="354"/>
      <c r="L865" s="354"/>
      <c r="M865" s="354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  <c r="Y865" s="354"/>
      <c r="Z865" s="354"/>
      <c r="AA865" s="354"/>
      <c r="AB865" s="354"/>
      <c r="AC865" s="354"/>
      <c r="AD865" s="354"/>
      <c r="AE865" s="354"/>
      <c r="AF865" s="354"/>
      <c r="AG865" s="354"/>
      <c r="AH865" s="354"/>
    </row>
    <row r="866">
      <c r="A866" s="358"/>
      <c r="B866" s="358"/>
      <c r="C866" s="380"/>
      <c r="D866" s="358"/>
      <c r="E866" s="358"/>
      <c r="F866" s="358"/>
      <c r="G866" s="381"/>
      <c r="H866" s="358"/>
      <c r="I866" s="393"/>
      <c r="J866" s="358"/>
      <c r="K866" s="358"/>
      <c r="L866" s="358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  <c r="Y866" s="358"/>
      <c r="Z866" s="358"/>
      <c r="AA866" s="358"/>
      <c r="AB866" s="358"/>
      <c r="AC866" s="358"/>
      <c r="AD866" s="358"/>
      <c r="AE866" s="358"/>
      <c r="AF866" s="358"/>
      <c r="AG866" s="358"/>
      <c r="AH866" s="358"/>
    </row>
    <row r="867">
      <c r="A867" s="354"/>
      <c r="B867" s="354"/>
      <c r="C867" s="375"/>
      <c r="D867" s="354"/>
      <c r="E867" s="354"/>
      <c r="F867" s="354"/>
      <c r="G867" s="376"/>
      <c r="H867" s="354"/>
      <c r="I867" s="395"/>
      <c r="J867" s="354"/>
      <c r="K867" s="354"/>
      <c r="L867" s="354"/>
      <c r="M867" s="354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  <c r="Y867" s="354"/>
      <c r="Z867" s="354"/>
      <c r="AA867" s="354"/>
      <c r="AB867" s="354"/>
      <c r="AC867" s="354"/>
      <c r="AD867" s="354"/>
      <c r="AE867" s="354"/>
      <c r="AF867" s="354"/>
      <c r="AG867" s="354"/>
      <c r="AH867" s="354"/>
    </row>
    <row r="868">
      <c r="A868" s="358"/>
      <c r="B868" s="358"/>
      <c r="C868" s="380"/>
      <c r="D868" s="358"/>
      <c r="E868" s="358"/>
      <c r="F868" s="358"/>
      <c r="G868" s="381"/>
      <c r="H868" s="358"/>
      <c r="I868" s="393"/>
      <c r="J868" s="358"/>
      <c r="K868" s="358"/>
      <c r="L868" s="358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  <c r="Y868" s="358"/>
      <c r="Z868" s="358"/>
      <c r="AA868" s="358"/>
      <c r="AB868" s="358"/>
      <c r="AC868" s="358"/>
      <c r="AD868" s="358"/>
      <c r="AE868" s="358"/>
      <c r="AF868" s="358"/>
      <c r="AG868" s="358"/>
      <c r="AH868" s="358"/>
    </row>
    <row r="869">
      <c r="A869" s="354"/>
      <c r="B869" s="354"/>
      <c r="C869" s="375"/>
      <c r="D869" s="354"/>
      <c r="E869" s="354"/>
      <c r="F869" s="354"/>
      <c r="G869" s="376"/>
      <c r="H869" s="354"/>
      <c r="I869" s="395"/>
      <c r="J869" s="354"/>
      <c r="K869" s="354"/>
      <c r="L869" s="354"/>
      <c r="M869" s="354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  <c r="Y869" s="354"/>
      <c r="Z869" s="354"/>
      <c r="AA869" s="354"/>
      <c r="AB869" s="354"/>
      <c r="AC869" s="354"/>
      <c r="AD869" s="354"/>
      <c r="AE869" s="354"/>
      <c r="AF869" s="354"/>
      <c r="AG869" s="354"/>
      <c r="AH869" s="354"/>
    </row>
    <row r="870">
      <c r="A870" s="358"/>
      <c r="B870" s="358"/>
      <c r="C870" s="380"/>
      <c r="D870" s="358"/>
      <c r="E870" s="358"/>
      <c r="F870" s="358"/>
      <c r="G870" s="381"/>
      <c r="H870" s="358"/>
      <c r="I870" s="393"/>
      <c r="J870" s="358"/>
      <c r="K870" s="358"/>
      <c r="L870" s="358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  <c r="Y870" s="358"/>
      <c r="Z870" s="358"/>
      <c r="AA870" s="358"/>
      <c r="AB870" s="358"/>
      <c r="AC870" s="358"/>
      <c r="AD870" s="358"/>
      <c r="AE870" s="358"/>
      <c r="AF870" s="358"/>
      <c r="AG870" s="358"/>
      <c r="AH870" s="358"/>
    </row>
    <row r="871">
      <c r="A871" s="354"/>
      <c r="B871" s="354"/>
      <c r="C871" s="375"/>
      <c r="D871" s="354"/>
      <c r="E871" s="354"/>
      <c r="F871" s="354"/>
      <c r="G871" s="376"/>
      <c r="H871" s="354"/>
      <c r="I871" s="395"/>
      <c r="J871" s="354"/>
      <c r="K871" s="354"/>
      <c r="L871" s="354"/>
      <c r="M871" s="354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  <c r="Y871" s="354"/>
      <c r="Z871" s="354"/>
      <c r="AA871" s="354"/>
      <c r="AB871" s="354"/>
      <c r="AC871" s="354"/>
      <c r="AD871" s="354"/>
      <c r="AE871" s="354"/>
      <c r="AF871" s="354"/>
      <c r="AG871" s="354"/>
      <c r="AH871" s="354"/>
    </row>
    <row r="872">
      <c r="A872" s="358"/>
      <c r="B872" s="358"/>
      <c r="C872" s="380"/>
      <c r="D872" s="358"/>
      <c r="E872" s="358"/>
      <c r="F872" s="358"/>
      <c r="G872" s="381"/>
      <c r="H872" s="358"/>
      <c r="I872" s="393"/>
      <c r="J872" s="358"/>
      <c r="K872" s="358"/>
      <c r="L872" s="358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  <c r="Y872" s="358"/>
      <c r="Z872" s="358"/>
      <c r="AA872" s="358"/>
      <c r="AB872" s="358"/>
      <c r="AC872" s="358"/>
      <c r="AD872" s="358"/>
      <c r="AE872" s="358"/>
      <c r="AF872" s="358"/>
      <c r="AG872" s="358"/>
      <c r="AH872" s="358"/>
    </row>
    <row r="873">
      <c r="A873" s="354"/>
      <c r="B873" s="354"/>
      <c r="C873" s="375"/>
      <c r="D873" s="354"/>
      <c r="E873" s="354"/>
      <c r="F873" s="354"/>
      <c r="G873" s="376"/>
      <c r="H873" s="354"/>
      <c r="I873" s="395"/>
      <c r="J873" s="354"/>
      <c r="K873" s="354"/>
      <c r="L873" s="354"/>
      <c r="M873" s="354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  <c r="Y873" s="354"/>
      <c r="Z873" s="354"/>
      <c r="AA873" s="354"/>
      <c r="AB873" s="354"/>
      <c r="AC873" s="354"/>
      <c r="AD873" s="354"/>
      <c r="AE873" s="354"/>
      <c r="AF873" s="354"/>
      <c r="AG873" s="354"/>
      <c r="AH873" s="354"/>
    </row>
    <row r="874">
      <c r="A874" s="358"/>
      <c r="B874" s="358"/>
      <c r="C874" s="380"/>
      <c r="D874" s="358"/>
      <c r="E874" s="358"/>
      <c r="F874" s="358"/>
      <c r="G874" s="381"/>
      <c r="H874" s="358"/>
      <c r="I874" s="393"/>
      <c r="J874" s="358"/>
      <c r="K874" s="358"/>
      <c r="L874" s="358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  <c r="Y874" s="358"/>
      <c r="Z874" s="358"/>
      <c r="AA874" s="358"/>
      <c r="AB874" s="358"/>
      <c r="AC874" s="358"/>
      <c r="AD874" s="358"/>
      <c r="AE874" s="358"/>
      <c r="AF874" s="358"/>
      <c r="AG874" s="358"/>
      <c r="AH874" s="358"/>
    </row>
    <row r="875">
      <c r="A875" s="354"/>
      <c r="B875" s="354"/>
      <c r="C875" s="375"/>
      <c r="D875" s="354"/>
      <c r="E875" s="354"/>
      <c r="F875" s="354"/>
      <c r="G875" s="376"/>
      <c r="H875" s="354"/>
      <c r="I875" s="395"/>
      <c r="J875" s="354"/>
      <c r="K875" s="354"/>
      <c r="L875" s="354"/>
      <c r="M875" s="354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  <c r="Y875" s="354"/>
      <c r="Z875" s="354"/>
      <c r="AA875" s="354"/>
      <c r="AB875" s="354"/>
      <c r="AC875" s="354"/>
      <c r="AD875" s="354"/>
      <c r="AE875" s="354"/>
      <c r="AF875" s="354"/>
      <c r="AG875" s="354"/>
      <c r="AH875" s="354"/>
    </row>
    <row r="876">
      <c r="A876" s="358"/>
      <c r="B876" s="358"/>
      <c r="C876" s="380"/>
      <c r="D876" s="358"/>
      <c r="E876" s="358"/>
      <c r="F876" s="358"/>
      <c r="G876" s="381"/>
      <c r="H876" s="358"/>
      <c r="I876" s="393"/>
      <c r="J876" s="358"/>
      <c r="K876" s="358"/>
      <c r="L876" s="358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  <c r="Y876" s="358"/>
      <c r="Z876" s="358"/>
      <c r="AA876" s="358"/>
      <c r="AB876" s="358"/>
      <c r="AC876" s="358"/>
      <c r="AD876" s="358"/>
      <c r="AE876" s="358"/>
      <c r="AF876" s="358"/>
      <c r="AG876" s="358"/>
      <c r="AH876" s="358"/>
    </row>
    <row r="877">
      <c r="A877" s="354"/>
      <c r="B877" s="354"/>
      <c r="C877" s="375"/>
      <c r="D877" s="354"/>
      <c r="E877" s="354"/>
      <c r="F877" s="354"/>
      <c r="G877" s="376"/>
      <c r="H877" s="354"/>
      <c r="I877" s="395"/>
      <c r="J877" s="354"/>
      <c r="K877" s="354"/>
      <c r="L877" s="354"/>
      <c r="M877" s="354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  <c r="Y877" s="354"/>
      <c r="Z877" s="354"/>
      <c r="AA877" s="354"/>
      <c r="AB877" s="354"/>
      <c r="AC877" s="354"/>
      <c r="AD877" s="354"/>
      <c r="AE877" s="354"/>
      <c r="AF877" s="354"/>
      <c r="AG877" s="354"/>
      <c r="AH877" s="354"/>
    </row>
    <row r="878">
      <c r="A878" s="358"/>
      <c r="B878" s="358"/>
      <c r="C878" s="380"/>
      <c r="D878" s="358"/>
      <c r="E878" s="358"/>
      <c r="F878" s="358"/>
      <c r="G878" s="381"/>
      <c r="H878" s="358"/>
      <c r="I878" s="393"/>
      <c r="J878" s="358"/>
      <c r="K878" s="358"/>
      <c r="L878" s="358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  <c r="Y878" s="358"/>
      <c r="Z878" s="358"/>
      <c r="AA878" s="358"/>
      <c r="AB878" s="358"/>
      <c r="AC878" s="358"/>
      <c r="AD878" s="358"/>
      <c r="AE878" s="358"/>
      <c r="AF878" s="358"/>
      <c r="AG878" s="358"/>
      <c r="AH878" s="358"/>
    </row>
    <row r="879">
      <c r="A879" s="354"/>
      <c r="B879" s="354"/>
      <c r="C879" s="375"/>
      <c r="D879" s="354"/>
      <c r="E879" s="354"/>
      <c r="F879" s="354"/>
      <c r="G879" s="376"/>
      <c r="H879" s="354"/>
      <c r="I879" s="395"/>
      <c r="J879" s="354"/>
      <c r="K879" s="354"/>
      <c r="L879" s="354"/>
      <c r="M879" s="354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  <c r="Y879" s="354"/>
      <c r="Z879" s="354"/>
      <c r="AA879" s="354"/>
      <c r="AB879" s="354"/>
      <c r="AC879" s="354"/>
      <c r="AD879" s="354"/>
      <c r="AE879" s="354"/>
      <c r="AF879" s="354"/>
      <c r="AG879" s="354"/>
      <c r="AH879" s="354"/>
    </row>
    <row r="880">
      <c r="A880" s="358"/>
      <c r="B880" s="358"/>
      <c r="C880" s="380"/>
      <c r="D880" s="358"/>
      <c r="E880" s="358"/>
      <c r="F880" s="358"/>
      <c r="G880" s="381"/>
      <c r="H880" s="358"/>
      <c r="I880" s="393"/>
      <c r="J880" s="358"/>
      <c r="K880" s="358"/>
      <c r="L880" s="358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  <c r="Y880" s="358"/>
      <c r="Z880" s="358"/>
      <c r="AA880" s="358"/>
      <c r="AB880" s="358"/>
      <c r="AC880" s="358"/>
      <c r="AD880" s="358"/>
      <c r="AE880" s="358"/>
      <c r="AF880" s="358"/>
      <c r="AG880" s="358"/>
      <c r="AH880" s="358"/>
    </row>
    <row r="881">
      <c r="A881" s="354"/>
      <c r="B881" s="354"/>
      <c r="C881" s="375"/>
      <c r="D881" s="354"/>
      <c r="E881" s="354"/>
      <c r="F881" s="354"/>
      <c r="G881" s="376"/>
      <c r="H881" s="354"/>
      <c r="I881" s="395"/>
      <c r="J881" s="354"/>
      <c r="K881" s="354"/>
      <c r="L881" s="354"/>
      <c r="M881" s="354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  <c r="Y881" s="354"/>
      <c r="Z881" s="354"/>
      <c r="AA881" s="354"/>
      <c r="AB881" s="354"/>
      <c r="AC881" s="354"/>
      <c r="AD881" s="354"/>
      <c r="AE881" s="354"/>
      <c r="AF881" s="354"/>
      <c r="AG881" s="354"/>
      <c r="AH881" s="354"/>
    </row>
    <row r="882">
      <c r="A882" s="358"/>
      <c r="B882" s="358"/>
      <c r="C882" s="380"/>
      <c r="D882" s="358"/>
      <c r="E882" s="358"/>
      <c r="F882" s="358"/>
      <c r="G882" s="381"/>
      <c r="H882" s="358"/>
      <c r="I882" s="393"/>
      <c r="J882" s="358"/>
      <c r="K882" s="358"/>
      <c r="L882" s="358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  <c r="Y882" s="358"/>
      <c r="Z882" s="358"/>
      <c r="AA882" s="358"/>
      <c r="AB882" s="358"/>
      <c r="AC882" s="358"/>
      <c r="AD882" s="358"/>
      <c r="AE882" s="358"/>
      <c r="AF882" s="358"/>
      <c r="AG882" s="358"/>
      <c r="AH882" s="358"/>
    </row>
    <row r="883">
      <c r="A883" s="354"/>
      <c r="B883" s="354"/>
      <c r="C883" s="375"/>
      <c r="D883" s="354"/>
      <c r="E883" s="354"/>
      <c r="F883" s="354"/>
      <c r="G883" s="376"/>
      <c r="H883" s="354"/>
      <c r="I883" s="395"/>
      <c r="J883" s="354"/>
      <c r="K883" s="354"/>
      <c r="L883" s="354"/>
      <c r="M883" s="354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  <c r="Y883" s="354"/>
      <c r="Z883" s="354"/>
      <c r="AA883" s="354"/>
      <c r="AB883" s="354"/>
      <c r="AC883" s="354"/>
      <c r="AD883" s="354"/>
      <c r="AE883" s="354"/>
      <c r="AF883" s="354"/>
      <c r="AG883" s="354"/>
      <c r="AH883" s="354"/>
    </row>
    <row r="884">
      <c r="A884" s="358"/>
      <c r="B884" s="358"/>
      <c r="C884" s="380"/>
      <c r="D884" s="358"/>
      <c r="E884" s="358"/>
      <c r="F884" s="358"/>
      <c r="G884" s="381"/>
      <c r="H884" s="358"/>
      <c r="I884" s="393"/>
      <c r="J884" s="358"/>
      <c r="K884" s="358"/>
      <c r="L884" s="358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  <c r="Y884" s="358"/>
      <c r="Z884" s="358"/>
      <c r="AA884" s="358"/>
      <c r="AB884" s="358"/>
      <c r="AC884" s="358"/>
      <c r="AD884" s="358"/>
      <c r="AE884" s="358"/>
      <c r="AF884" s="358"/>
      <c r="AG884" s="358"/>
      <c r="AH884" s="358"/>
    </row>
    <row r="885">
      <c r="A885" s="354"/>
      <c r="B885" s="354"/>
      <c r="C885" s="375"/>
      <c r="D885" s="354"/>
      <c r="E885" s="354"/>
      <c r="F885" s="354"/>
      <c r="G885" s="376"/>
      <c r="H885" s="354"/>
      <c r="I885" s="395"/>
      <c r="J885" s="354"/>
      <c r="K885" s="354"/>
      <c r="L885" s="354"/>
      <c r="M885" s="354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  <c r="Y885" s="354"/>
      <c r="Z885" s="354"/>
      <c r="AA885" s="354"/>
      <c r="AB885" s="354"/>
      <c r="AC885" s="354"/>
      <c r="AD885" s="354"/>
      <c r="AE885" s="354"/>
      <c r="AF885" s="354"/>
      <c r="AG885" s="354"/>
      <c r="AH885" s="354"/>
    </row>
    <row r="886">
      <c r="A886" s="358"/>
      <c r="B886" s="358"/>
      <c r="C886" s="380"/>
      <c r="D886" s="358"/>
      <c r="E886" s="358"/>
      <c r="F886" s="358"/>
      <c r="G886" s="381"/>
      <c r="H886" s="358"/>
      <c r="I886" s="393"/>
      <c r="J886" s="358"/>
      <c r="K886" s="358"/>
      <c r="L886" s="358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  <c r="Y886" s="358"/>
      <c r="Z886" s="358"/>
      <c r="AA886" s="358"/>
      <c r="AB886" s="358"/>
      <c r="AC886" s="358"/>
      <c r="AD886" s="358"/>
      <c r="AE886" s="358"/>
      <c r="AF886" s="358"/>
      <c r="AG886" s="358"/>
      <c r="AH886" s="358"/>
    </row>
    <row r="887">
      <c r="A887" s="354"/>
      <c r="B887" s="354"/>
      <c r="C887" s="375"/>
      <c r="D887" s="354"/>
      <c r="E887" s="354"/>
      <c r="F887" s="354"/>
      <c r="G887" s="376"/>
      <c r="H887" s="354"/>
      <c r="I887" s="395"/>
      <c r="J887" s="354"/>
      <c r="K887" s="354"/>
      <c r="L887" s="354"/>
      <c r="M887" s="354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  <c r="Y887" s="354"/>
      <c r="Z887" s="354"/>
      <c r="AA887" s="354"/>
      <c r="AB887" s="354"/>
      <c r="AC887" s="354"/>
      <c r="AD887" s="354"/>
      <c r="AE887" s="354"/>
      <c r="AF887" s="354"/>
      <c r="AG887" s="354"/>
      <c r="AH887" s="354"/>
    </row>
    <row r="888">
      <c r="A888" s="358"/>
      <c r="B888" s="358"/>
      <c r="C888" s="380"/>
      <c r="D888" s="358"/>
      <c r="E888" s="358"/>
      <c r="F888" s="358"/>
      <c r="G888" s="381"/>
      <c r="H888" s="358"/>
      <c r="I888" s="393"/>
      <c r="J888" s="358"/>
      <c r="K888" s="358"/>
      <c r="L888" s="358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  <c r="Y888" s="358"/>
      <c r="Z888" s="358"/>
      <c r="AA888" s="358"/>
      <c r="AB888" s="358"/>
      <c r="AC888" s="358"/>
      <c r="AD888" s="358"/>
      <c r="AE888" s="358"/>
      <c r="AF888" s="358"/>
      <c r="AG888" s="358"/>
      <c r="AH888" s="358"/>
    </row>
    <row r="889">
      <c r="A889" s="354"/>
      <c r="B889" s="354"/>
      <c r="C889" s="375"/>
      <c r="D889" s="354"/>
      <c r="E889" s="354"/>
      <c r="F889" s="354"/>
      <c r="G889" s="376"/>
      <c r="H889" s="354"/>
      <c r="I889" s="395"/>
      <c r="J889" s="354"/>
      <c r="K889" s="354"/>
      <c r="L889" s="354"/>
      <c r="M889" s="354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  <c r="Y889" s="354"/>
      <c r="Z889" s="354"/>
      <c r="AA889" s="354"/>
      <c r="AB889" s="354"/>
      <c r="AC889" s="354"/>
      <c r="AD889" s="354"/>
      <c r="AE889" s="354"/>
      <c r="AF889" s="354"/>
      <c r="AG889" s="354"/>
      <c r="AH889" s="354"/>
    </row>
    <row r="890">
      <c r="A890" s="358"/>
      <c r="B890" s="358"/>
      <c r="C890" s="380"/>
      <c r="D890" s="358"/>
      <c r="E890" s="358"/>
      <c r="F890" s="358"/>
      <c r="G890" s="381"/>
      <c r="H890" s="358"/>
      <c r="I890" s="393"/>
      <c r="J890" s="358"/>
      <c r="K890" s="358"/>
      <c r="L890" s="358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  <c r="Y890" s="358"/>
      <c r="Z890" s="358"/>
      <c r="AA890" s="358"/>
      <c r="AB890" s="358"/>
      <c r="AC890" s="358"/>
      <c r="AD890" s="358"/>
      <c r="AE890" s="358"/>
      <c r="AF890" s="358"/>
      <c r="AG890" s="358"/>
      <c r="AH890" s="358"/>
    </row>
    <row r="891">
      <c r="A891" s="354"/>
      <c r="B891" s="354"/>
      <c r="C891" s="375"/>
      <c r="D891" s="354"/>
      <c r="E891" s="354"/>
      <c r="F891" s="354"/>
      <c r="G891" s="376"/>
      <c r="H891" s="354"/>
      <c r="I891" s="395"/>
      <c r="J891" s="354"/>
      <c r="K891" s="354"/>
      <c r="L891" s="354"/>
      <c r="M891" s="354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  <c r="Y891" s="354"/>
      <c r="Z891" s="354"/>
      <c r="AA891" s="354"/>
      <c r="AB891" s="354"/>
      <c r="AC891" s="354"/>
      <c r="AD891" s="354"/>
      <c r="AE891" s="354"/>
      <c r="AF891" s="354"/>
      <c r="AG891" s="354"/>
      <c r="AH891" s="354"/>
    </row>
    <row r="892">
      <c r="A892" s="358"/>
      <c r="B892" s="358"/>
      <c r="C892" s="380"/>
      <c r="D892" s="358"/>
      <c r="E892" s="358"/>
      <c r="F892" s="358"/>
      <c r="G892" s="381"/>
      <c r="H892" s="358"/>
      <c r="I892" s="393"/>
      <c r="J892" s="358"/>
      <c r="K892" s="358"/>
      <c r="L892" s="358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  <c r="Y892" s="358"/>
      <c r="Z892" s="358"/>
      <c r="AA892" s="358"/>
      <c r="AB892" s="358"/>
      <c r="AC892" s="358"/>
      <c r="AD892" s="358"/>
      <c r="AE892" s="358"/>
      <c r="AF892" s="358"/>
      <c r="AG892" s="358"/>
      <c r="AH892" s="358"/>
    </row>
    <row r="893">
      <c r="A893" s="354"/>
      <c r="B893" s="354"/>
      <c r="C893" s="375"/>
      <c r="D893" s="354"/>
      <c r="E893" s="354"/>
      <c r="F893" s="354"/>
      <c r="G893" s="376"/>
      <c r="H893" s="354"/>
      <c r="I893" s="395"/>
      <c r="J893" s="354"/>
      <c r="K893" s="354"/>
      <c r="L893" s="354"/>
      <c r="M893" s="354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  <c r="Y893" s="354"/>
      <c r="Z893" s="354"/>
      <c r="AA893" s="354"/>
      <c r="AB893" s="354"/>
      <c r="AC893" s="354"/>
      <c r="AD893" s="354"/>
      <c r="AE893" s="354"/>
      <c r="AF893" s="354"/>
      <c r="AG893" s="354"/>
      <c r="AH893" s="354"/>
    </row>
    <row r="894">
      <c r="A894" s="358"/>
      <c r="B894" s="358"/>
      <c r="C894" s="380"/>
      <c r="D894" s="358"/>
      <c r="E894" s="358"/>
      <c r="F894" s="358"/>
      <c r="G894" s="381"/>
      <c r="H894" s="358"/>
      <c r="I894" s="393"/>
      <c r="J894" s="358"/>
      <c r="K894" s="358"/>
      <c r="L894" s="358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  <c r="Y894" s="358"/>
      <c r="Z894" s="358"/>
      <c r="AA894" s="358"/>
      <c r="AB894" s="358"/>
      <c r="AC894" s="358"/>
      <c r="AD894" s="358"/>
      <c r="AE894" s="358"/>
      <c r="AF894" s="358"/>
      <c r="AG894" s="358"/>
      <c r="AH894" s="358"/>
    </row>
    <row r="895">
      <c r="A895" s="354"/>
      <c r="B895" s="354"/>
      <c r="C895" s="375"/>
      <c r="D895" s="354"/>
      <c r="E895" s="354"/>
      <c r="F895" s="354"/>
      <c r="G895" s="376"/>
      <c r="H895" s="354"/>
      <c r="I895" s="395"/>
      <c r="J895" s="354"/>
      <c r="K895" s="354"/>
      <c r="L895" s="354"/>
      <c r="M895" s="354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  <c r="Y895" s="354"/>
      <c r="Z895" s="354"/>
      <c r="AA895" s="354"/>
      <c r="AB895" s="354"/>
      <c r="AC895" s="354"/>
      <c r="AD895" s="354"/>
      <c r="AE895" s="354"/>
      <c r="AF895" s="354"/>
      <c r="AG895" s="354"/>
      <c r="AH895" s="354"/>
    </row>
    <row r="896">
      <c r="A896" s="358"/>
      <c r="B896" s="358"/>
      <c r="C896" s="380"/>
      <c r="D896" s="358"/>
      <c r="E896" s="358"/>
      <c r="F896" s="358"/>
      <c r="G896" s="381"/>
      <c r="H896" s="358"/>
      <c r="I896" s="393"/>
      <c r="J896" s="358"/>
      <c r="K896" s="358"/>
      <c r="L896" s="358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  <c r="Y896" s="358"/>
      <c r="Z896" s="358"/>
      <c r="AA896" s="358"/>
      <c r="AB896" s="358"/>
      <c r="AC896" s="358"/>
      <c r="AD896" s="358"/>
      <c r="AE896" s="358"/>
      <c r="AF896" s="358"/>
      <c r="AG896" s="358"/>
      <c r="AH896" s="358"/>
    </row>
    <row r="897">
      <c r="A897" s="354"/>
      <c r="B897" s="354"/>
      <c r="C897" s="375"/>
      <c r="D897" s="354"/>
      <c r="E897" s="354"/>
      <c r="F897" s="354"/>
      <c r="G897" s="376"/>
      <c r="H897" s="354"/>
      <c r="I897" s="395"/>
      <c r="J897" s="354"/>
      <c r="K897" s="354"/>
      <c r="L897" s="354"/>
      <c r="M897" s="354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  <c r="Y897" s="354"/>
      <c r="Z897" s="354"/>
      <c r="AA897" s="354"/>
      <c r="AB897" s="354"/>
      <c r="AC897" s="354"/>
      <c r="AD897" s="354"/>
      <c r="AE897" s="354"/>
      <c r="AF897" s="354"/>
      <c r="AG897" s="354"/>
      <c r="AH897" s="354"/>
    </row>
    <row r="898">
      <c r="A898" s="358"/>
      <c r="B898" s="358"/>
      <c r="C898" s="380"/>
      <c r="D898" s="358"/>
      <c r="E898" s="358"/>
      <c r="F898" s="358"/>
      <c r="G898" s="381"/>
      <c r="H898" s="358"/>
      <c r="I898" s="393"/>
      <c r="J898" s="358"/>
      <c r="K898" s="358"/>
      <c r="L898" s="358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  <c r="Y898" s="358"/>
      <c r="Z898" s="358"/>
      <c r="AA898" s="358"/>
      <c r="AB898" s="358"/>
      <c r="AC898" s="358"/>
      <c r="AD898" s="358"/>
      <c r="AE898" s="358"/>
      <c r="AF898" s="358"/>
      <c r="AG898" s="358"/>
      <c r="AH898" s="358"/>
    </row>
    <row r="899">
      <c r="A899" s="354"/>
      <c r="B899" s="354"/>
      <c r="C899" s="375"/>
      <c r="D899" s="354"/>
      <c r="E899" s="354"/>
      <c r="F899" s="354"/>
      <c r="G899" s="376"/>
      <c r="H899" s="354"/>
      <c r="I899" s="395"/>
      <c r="J899" s="354"/>
      <c r="K899" s="354"/>
      <c r="L899" s="354"/>
      <c r="M899" s="354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  <c r="Y899" s="354"/>
      <c r="Z899" s="354"/>
      <c r="AA899" s="354"/>
      <c r="AB899" s="354"/>
      <c r="AC899" s="354"/>
      <c r="AD899" s="354"/>
      <c r="AE899" s="354"/>
      <c r="AF899" s="354"/>
      <c r="AG899" s="354"/>
      <c r="AH899" s="354"/>
    </row>
    <row r="900">
      <c r="A900" s="358"/>
      <c r="B900" s="358"/>
      <c r="C900" s="380"/>
      <c r="D900" s="358"/>
      <c r="E900" s="358"/>
      <c r="F900" s="358"/>
      <c r="G900" s="381"/>
      <c r="H900" s="358"/>
      <c r="I900" s="393"/>
      <c r="J900" s="358"/>
      <c r="K900" s="358"/>
      <c r="L900" s="358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  <c r="Y900" s="358"/>
      <c r="Z900" s="358"/>
      <c r="AA900" s="358"/>
      <c r="AB900" s="358"/>
      <c r="AC900" s="358"/>
      <c r="AD900" s="358"/>
      <c r="AE900" s="358"/>
      <c r="AF900" s="358"/>
      <c r="AG900" s="358"/>
      <c r="AH900" s="358"/>
    </row>
    <row r="901">
      <c r="A901" s="354"/>
      <c r="B901" s="354"/>
      <c r="C901" s="375"/>
      <c r="D901" s="354"/>
      <c r="E901" s="354"/>
      <c r="F901" s="354"/>
      <c r="G901" s="376"/>
      <c r="H901" s="354"/>
      <c r="I901" s="395"/>
      <c r="J901" s="354"/>
      <c r="K901" s="354"/>
      <c r="L901" s="354"/>
      <c r="M901" s="354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  <c r="Y901" s="354"/>
      <c r="Z901" s="354"/>
      <c r="AA901" s="354"/>
      <c r="AB901" s="354"/>
      <c r="AC901" s="354"/>
      <c r="AD901" s="354"/>
      <c r="AE901" s="354"/>
      <c r="AF901" s="354"/>
      <c r="AG901" s="354"/>
      <c r="AH901" s="354"/>
    </row>
    <row r="902">
      <c r="A902" s="358"/>
      <c r="B902" s="358"/>
      <c r="C902" s="380"/>
      <c r="D902" s="358"/>
      <c r="E902" s="358"/>
      <c r="F902" s="358"/>
      <c r="G902" s="381"/>
      <c r="H902" s="358"/>
      <c r="I902" s="393"/>
      <c r="J902" s="358"/>
      <c r="K902" s="358"/>
      <c r="L902" s="358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  <c r="Y902" s="358"/>
      <c r="Z902" s="358"/>
      <c r="AA902" s="358"/>
      <c r="AB902" s="358"/>
      <c r="AC902" s="358"/>
      <c r="AD902" s="358"/>
      <c r="AE902" s="358"/>
      <c r="AF902" s="358"/>
      <c r="AG902" s="358"/>
      <c r="AH902" s="358"/>
    </row>
    <row r="903">
      <c r="A903" s="354"/>
      <c r="B903" s="354"/>
      <c r="C903" s="375"/>
      <c r="D903" s="354"/>
      <c r="E903" s="354"/>
      <c r="F903" s="354"/>
      <c r="G903" s="376"/>
      <c r="H903" s="354"/>
      <c r="I903" s="395"/>
      <c r="J903" s="354"/>
      <c r="K903" s="354"/>
      <c r="L903" s="354"/>
      <c r="M903" s="354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  <c r="Y903" s="354"/>
      <c r="Z903" s="354"/>
      <c r="AA903" s="354"/>
      <c r="AB903" s="354"/>
      <c r="AC903" s="354"/>
      <c r="AD903" s="354"/>
      <c r="AE903" s="354"/>
      <c r="AF903" s="354"/>
      <c r="AG903" s="354"/>
      <c r="AH903" s="354"/>
    </row>
    <row r="904">
      <c r="A904" s="358"/>
      <c r="B904" s="358"/>
      <c r="C904" s="380"/>
      <c r="D904" s="358"/>
      <c r="E904" s="358"/>
      <c r="F904" s="358"/>
      <c r="G904" s="381"/>
      <c r="H904" s="358"/>
      <c r="I904" s="393"/>
      <c r="J904" s="358"/>
      <c r="K904" s="358"/>
      <c r="L904" s="358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  <c r="Y904" s="358"/>
      <c r="Z904" s="358"/>
      <c r="AA904" s="358"/>
      <c r="AB904" s="358"/>
      <c r="AC904" s="358"/>
      <c r="AD904" s="358"/>
      <c r="AE904" s="358"/>
      <c r="AF904" s="358"/>
      <c r="AG904" s="358"/>
      <c r="AH904" s="358"/>
    </row>
    <row r="905">
      <c r="A905" s="354"/>
      <c r="B905" s="354"/>
      <c r="C905" s="375"/>
      <c r="D905" s="354"/>
      <c r="E905" s="354"/>
      <c r="F905" s="354"/>
      <c r="G905" s="376"/>
      <c r="H905" s="354"/>
      <c r="I905" s="395"/>
      <c r="J905" s="354"/>
      <c r="K905" s="354"/>
      <c r="L905" s="354"/>
      <c r="M905" s="354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  <c r="Y905" s="354"/>
      <c r="Z905" s="354"/>
      <c r="AA905" s="354"/>
      <c r="AB905" s="354"/>
      <c r="AC905" s="354"/>
      <c r="AD905" s="354"/>
      <c r="AE905" s="354"/>
      <c r="AF905" s="354"/>
      <c r="AG905" s="354"/>
      <c r="AH905" s="354"/>
    </row>
    <row r="906">
      <c r="A906" s="358"/>
      <c r="B906" s="358"/>
      <c r="C906" s="380"/>
      <c r="D906" s="358"/>
      <c r="E906" s="358"/>
      <c r="F906" s="358"/>
      <c r="G906" s="381"/>
      <c r="H906" s="358"/>
      <c r="I906" s="393"/>
      <c r="J906" s="358"/>
      <c r="K906" s="358"/>
      <c r="L906" s="358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  <c r="Y906" s="358"/>
      <c r="Z906" s="358"/>
      <c r="AA906" s="358"/>
      <c r="AB906" s="358"/>
      <c r="AC906" s="358"/>
      <c r="AD906" s="358"/>
      <c r="AE906" s="358"/>
      <c r="AF906" s="358"/>
      <c r="AG906" s="358"/>
      <c r="AH906" s="358"/>
    </row>
    <row r="907">
      <c r="A907" s="354"/>
      <c r="B907" s="354"/>
      <c r="C907" s="375"/>
      <c r="D907" s="354"/>
      <c r="E907" s="354"/>
      <c r="F907" s="354"/>
      <c r="G907" s="376"/>
      <c r="H907" s="354"/>
      <c r="I907" s="395"/>
      <c r="J907" s="354"/>
      <c r="K907" s="354"/>
      <c r="L907" s="354"/>
      <c r="M907" s="354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  <c r="Y907" s="354"/>
      <c r="Z907" s="354"/>
      <c r="AA907" s="354"/>
      <c r="AB907" s="354"/>
      <c r="AC907" s="354"/>
      <c r="AD907" s="354"/>
      <c r="AE907" s="354"/>
      <c r="AF907" s="354"/>
      <c r="AG907" s="354"/>
      <c r="AH907" s="354"/>
    </row>
    <row r="908">
      <c r="A908" s="358"/>
      <c r="B908" s="358"/>
      <c r="C908" s="380"/>
      <c r="D908" s="358"/>
      <c r="E908" s="358"/>
      <c r="F908" s="358"/>
      <c r="G908" s="381"/>
      <c r="H908" s="358"/>
      <c r="I908" s="393"/>
      <c r="J908" s="358"/>
      <c r="K908" s="358"/>
      <c r="L908" s="358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  <c r="Y908" s="358"/>
      <c r="Z908" s="358"/>
      <c r="AA908" s="358"/>
      <c r="AB908" s="358"/>
      <c r="AC908" s="358"/>
      <c r="AD908" s="358"/>
      <c r="AE908" s="358"/>
      <c r="AF908" s="358"/>
      <c r="AG908" s="358"/>
      <c r="AH908" s="358"/>
    </row>
    <row r="909">
      <c r="A909" s="354"/>
      <c r="B909" s="354"/>
      <c r="C909" s="375"/>
      <c r="D909" s="354"/>
      <c r="E909" s="354"/>
      <c r="F909" s="354"/>
      <c r="G909" s="376"/>
      <c r="H909" s="354"/>
      <c r="I909" s="395"/>
      <c r="J909" s="354"/>
      <c r="K909" s="354"/>
      <c r="L909" s="354"/>
      <c r="M909" s="354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  <c r="Y909" s="354"/>
      <c r="Z909" s="354"/>
      <c r="AA909" s="354"/>
      <c r="AB909" s="354"/>
      <c r="AC909" s="354"/>
      <c r="AD909" s="354"/>
      <c r="AE909" s="354"/>
      <c r="AF909" s="354"/>
      <c r="AG909" s="354"/>
      <c r="AH909" s="354"/>
    </row>
    <row r="910">
      <c r="A910" s="358"/>
      <c r="B910" s="358"/>
      <c r="C910" s="380"/>
      <c r="D910" s="358"/>
      <c r="E910" s="358"/>
      <c r="F910" s="358"/>
      <c r="G910" s="381"/>
      <c r="H910" s="358"/>
      <c r="I910" s="393"/>
      <c r="J910" s="358"/>
      <c r="K910" s="358"/>
      <c r="L910" s="358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  <c r="Y910" s="358"/>
      <c r="Z910" s="358"/>
      <c r="AA910" s="358"/>
      <c r="AB910" s="358"/>
      <c r="AC910" s="358"/>
      <c r="AD910" s="358"/>
      <c r="AE910" s="358"/>
      <c r="AF910" s="358"/>
      <c r="AG910" s="358"/>
      <c r="AH910" s="358"/>
    </row>
    <row r="911">
      <c r="A911" s="354"/>
      <c r="B911" s="354"/>
      <c r="C911" s="375"/>
      <c r="D911" s="354"/>
      <c r="E911" s="354"/>
      <c r="F911" s="354"/>
      <c r="G911" s="376"/>
      <c r="H911" s="354"/>
      <c r="I911" s="395"/>
      <c r="J911" s="354"/>
      <c r="K911" s="354"/>
      <c r="L911" s="354"/>
      <c r="M911" s="354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  <c r="Y911" s="354"/>
      <c r="Z911" s="354"/>
      <c r="AA911" s="354"/>
      <c r="AB911" s="354"/>
      <c r="AC911" s="354"/>
      <c r="AD911" s="354"/>
      <c r="AE911" s="354"/>
      <c r="AF911" s="354"/>
      <c r="AG911" s="354"/>
      <c r="AH911" s="354"/>
    </row>
    <row r="912">
      <c r="A912" s="358"/>
      <c r="B912" s="358"/>
      <c r="C912" s="380"/>
      <c r="D912" s="358"/>
      <c r="E912" s="358"/>
      <c r="F912" s="358"/>
      <c r="G912" s="381"/>
      <c r="H912" s="358"/>
      <c r="I912" s="393"/>
      <c r="J912" s="358"/>
      <c r="K912" s="358"/>
      <c r="L912" s="358"/>
      <c r="M912" s="358"/>
      <c r="N912" s="358"/>
      <c r="O912" s="358"/>
      <c r="P912" s="358"/>
      <c r="Q912" s="358"/>
      <c r="R912" s="358"/>
      <c r="S912" s="358"/>
      <c r="T912" s="358"/>
      <c r="U912" s="358"/>
      <c r="V912" s="358"/>
      <c r="W912" s="358"/>
      <c r="X912" s="358"/>
      <c r="Y912" s="358"/>
      <c r="Z912" s="358"/>
      <c r="AA912" s="358"/>
      <c r="AB912" s="358"/>
      <c r="AC912" s="358"/>
      <c r="AD912" s="358"/>
      <c r="AE912" s="358"/>
      <c r="AF912" s="358"/>
      <c r="AG912" s="358"/>
      <c r="AH912" s="358"/>
    </row>
    <row r="913">
      <c r="A913" s="354"/>
      <c r="B913" s="354"/>
      <c r="C913" s="375"/>
      <c r="D913" s="354"/>
      <c r="E913" s="354"/>
      <c r="F913" s="354"/>
      <c r="G913" s="376"/>
      <c r="H913" s="354"/>
      <c r="I913" s="395"/>
      <c r="J913" s="354"/>
      <c r="K913" s="354"/>
      <c r="L913" s="354"/>
      <c r="M913" s="354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  <c r="Y913" s="354"/>
      <c r="Z913" s="354"/>
      <c r="AA913" s="354"/>
      <c r="AB913" s="354"/>
      <c r="AC913" s="354"/>
      <c r="AD913" s="354"/>
      <c r="AE913" s="354"/>
      <c r="AF913" s="354"/>
      <c r="AG913" s="354"/>
      <c r="AH913" s="354"/>
    </row>
    <row r="914">
      <c r="A914" s="358"/>
      <c r="B914" s="358"/>
      <c r="C914" s="380"/>
      <c r="D914" s="358"/>
      <c r="E914" s="358"/>
      <c r="F914" s="358"/>
      <c r="G914" s="381"/>
      <c r="H914" s="358"/>
      <c r="I914" s="393"/>
      <c r="J914" s="358"/>
      <c r="K914" s="358"/>
      <c r="L914" s="358"/>
      <c r="M914" s="358"/>
      <c r="N914" s="358"/>
      <c r="O914" s="358"/>
      <c r="P914" s="358"/>
      <c r="Q914" s="358"/>
      <c r="R914" s="358"/>
      <c r="S914" s="358"/>
      <c r="T914" s="358"/>
      <c r="U914" s="358"/>
      <c r="V914" s="358"/>
      <c r="W914" s="358"/>
      <c r="X914" s="358"/>
      <c r="Y914" s="358"/>
      <c r="Z914" s="358"/>
      <c r="AA914" s="358"/>
      <c r="AB914" s="358"/>
      <c r="AC914" s="358"/>
      <c r="AD914" s="358"/>
      <c r="AE914" s="358"/>
      <c r="AF914" s="358"/>
      <c r="AG914" s="358"/>
      <c r="AH914" s="358"/>
    </row>
    <row r="915">
      <c r="A915" s="354"/>
      <c r="B915" s="354"/>
      <c r="C915" s="375"/>
      <c r="D915" s="354"/>
      <c r="E915" s="354"/>
      <c r="F915" s="354"/>
      <c r="G915" s="376"/>
      <c r="H915" s="354"/>
      <c r="I915" s="395"/>
      <c r="J915" s="354"/>
      <c r="K915" s="354"/>
      <c r="L915" s="354"/>
      <c r="M915" s="354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  <c r="Y915" s="354"/>
      <c r="Z915" s="354"/>
      <c r="AA915" s="354"/>
      <c r="AB915" s="354"/>
      <c r="AC915" s="354"/>
      <c r="AD915" s="354"/>
      <c r="AE915" s="354"/>
      <c r="AF915" s="354"/>
      <c r="AG915" s="354"/>
      <c r="AH915" s="354"/>
    </row>
    <row r="916">
      <c r="A916" s="358"/>
      <c r="B916" s="358"/>
      <c r="C916" s="380"/>
      <c r="D916" s="358"/>
      <c r="E916" s="358"/>
      <c r="F916" s="358"/>
      <c r="G916" s="381"/>
      <c r="H916" s="358"/>
      <c r="I916" s="393"/>
      <c r="J916" s="358"/>
      <c r="K916" s="358"/>
      <c r="L916" s="358"/>
      <c r="M916" s="358"/>
      <c r="N916" s="358"/>
      <c r="O916" s="358"/>
      <c r="P916" s="358"/>
      <c r="Q916" s="358"/>
      <c r="R916" s="358"/>
      <c r="S916" s="358"/>
      <c r="T916" s="358"/>
      <c r="U916" s="358"/>
      <c r="V916" s="358"/>
      <c r="W916" s="358"/>
      <c r="X916" s="358"/>
      <c r="Y916" s="358"/>
      <c r="Z916" s="358"/>
      <c r="AA916" s="358"/>
      <c r="AB916" s="358"/>
      <c r="AC916" s="358"/>
      <c r="AD916" s="358"/>
      <c r="AE916" s="358"/>
      <c r="AF916" s="358"/>
      <c r="AG916" s="358"/>
      <c r="AH916" s="358"/>
    </row>
    <row r="917">
      <c r="A917" s="354"/>
      <c r="B917" s="354"/>
      <c r="C917" s="375"/>
      <c r="D917" s="354"/>
      <c r="E917" s="354"/>
      <c r="F917" s="354"/>
      <c r="G917" s="376"/>
      <c r="H917" s="354"/>
      <c r="I917" s="395"/>
      <c r="J917" s="354"/>
      <c r="K917" s="354"/>
      <c r="L917" s="354"/>
      <c r="M917" s="354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  <c r="Y917" s="354"/>
      <c r="Z917" s="354"/>
      <c r="AA917" s="354"/>
      <c r="AB917" s="354"/>
      <c r="AC917" s="354"/>
      <c r="AD917" s="354"/>
      <c r="AE917" s="354"/>
      <c r="AF917" s="354"/>
      <c r="AG917" s="354"/>
      <c r="AH917" s="354"/>
    </row>
    <row r="918">
      <c r="A918" s="358"/>
      <c r="B918" s="358"/>
      <c r="C918" s="380"/>
      <c r="D918" s="358"/>
      <c r="E918" s="358"/>
      <c r="F918" s="358"/>
      <c r="G918" s="381"/>
      <c r="H918" s="358"/>
      <c r="I918" s="393"/>
      <c r="J918" s="358"/>
      <c r="K918" s="358"/>
      <c r="L918" s="358"/>
      <c r="M918" s="358"/>
      <c r="N918" s="358"/>
      <c r="O918" s="358"/>
      <c r="P918" s="358"/>
      <c r="Q918" s="358"/>
      <c r="R918" s="358"/>
      <c r="S918" s="358"/>
      <c r="T918" s="358"/>
      <c r="U918" s="358"/>
      <c r="V918" s="358"/>
      <c r="W918" s="358"/>
      <c r="X918" s="358"/>
      <c r="Y918" s="358"/>
      <c r="Z918" s="358"/>
      <c r="AA918" s="358"/>
      <c r="AB918" s="358"/>
      <c r="AC918" s="358"/>
      <c r="AD918" s="358"/>
      <c r="AE918" s="358"/>
      <c r="AF918" s="358"/>
      <c r="AG918" s="358"/>
      <c r="AH918" s="358"/>
    </row>
    <row r="919">
      <c r="A919" s="354"/>
      <c r="B919" s="354"/>
      <c r="C919" s="375"/>
      <c r="D919" s="354"/>
      <c r="E919" s="354"/>
      <c r="F919" s="354"/>
      <c r="G919" s="376"/>
      <c r="H919" s="354"/>
      <c r="I919" s="395"/>
      <c r="J919" s="354"/>
      <c r="K919" s="354"/>
      <c r="L919" s="354"/>
      <c r="M919" s="354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  <c r="Y919" s="354"/>
      <c r="Z919" s="354"/>
      <c r="AA919" s="354"/>
      <c r="AB919" s="354"/>
      <c r="AC919" s="354"/>
      <c r="AD919" s="354"/>
      <c r="AE919" s="354"/>
      <c r="AF919" s="354"/>
      <c r="AG919" s="354"/>
      <c r="AH919" s="354"/>
    </row>
    <row r="920">
      <c r="A920" s="358"/>
      <c r="B920" s="358"/>
      <c r="C920" s="380"/>
      <c r="D920" s="358"/>
      <c r="E920" s="358"/>
      <c r="F920" s="358"/>
      <c r="G920" s="381"/>
      <c r="H920" s="358"/>
      <c r="I920" s="393"/>
      <c r="J920" s="358"/>
      <c r="K920" s="358"/>
      <c r="L920" s="358"/>
      <c r="M920" s="358"/>
      <c r="N920" s="358"/>
      <c r="O920" s="358"/>
      <c r="P920" s="358"/>
      <c r="Q920" s="358"/>
      <c r="R920" s="358"/>
      <c r="S920" s="358"/>
      <c r="T920" s="358"/>
      <c r="U920" s="358"/>
      <c r="V920" s="358"/>
      <c r="W920" s="358"/>
      <c r="X920" s="358"/>
      <c r="Y920" s="358"/>
      <c r="Z920" s="358"/>
      <c r="AA920" s="358"/>
      <c r="AB920" s="358"/>
      <c r="AC920" s="358"/>
      <c r="AD920" s="358"/>
      <c r="AE920" s="358"/>
      <c r="AF920" s="358"/>
      <c r="AG920" s="358"/>
      <c r="AH920" s="358"/>
    </row>
    <row r="921">
      <c r="A921" s="354"/>
      <c r="B921" s="354"/>
      <c r="C921" s="375"/>
      <c r="D921" s="354"/>
      <c r="E921" s="354"/>
      <c r="F921" s="354"/>
      <c r="G921" s="376"/>
      <c r="H921" s="354"/>
      <c r="I921" s="395"/>
      <c r="J921" s="354"/>
      <c r="K921" s="354"/>
      <c r="L921" s="354"/>
      <c r="M921" s="354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  <c r="Y921" s="354"/>
      <c r="Z921" s="354"/>
      <c r="AA921" s="354"/>
      <c r="AB921" s="354"/>
      <c r="AC921" s="354"/>
      <c r="AD921" s="354"/>
      <c r="AE921" s="354"/>
      <c r="AF921" s="354"/>
      <c r="AG921" s="354"/>
      <c r="AH921" s="354"/>
    </row>
    <row r="922">
      <c r="A922" s="358"/>
      <c r="B922" s="358"/>
      <c r="C922" s="380"/>
      <c r="D922" s="358"/>
      <c r="E922" s="358"/>
      <c r="F922" s="358"/>
      <c r="G922" s="381"/>
      <c r="H922" s="358"/>
      <c r="I922" s="393"/>
      <c r="J922" s="358"/>
      <c r="K922" s="358"/>
      <c r="L922" s="358"/>
      <c r="M922" s="358"/>
      <c r="N922" s="358"/>
      <c r="O922" s="358"/>
      <c r="P922" s="358"/>
      <c r="Q922" s="358"/>
      <c r="R922" s="358"/>
      <c r="S922" s="358"/>
      <c r="T922" s="358"/>
      <c r="U922" s="358"/>
      <c r="V922" s="358"/>
      <c r="W922" s="358"/>
      <c r="X922" s="358"/>
      <c r="Y922" s="358"/>
      <c r="Z922" s="358"/>
      <c r="AA922" s="358"/>
      <c r="AB922" s="358"/>
      <c r="AC922" s="358"/>
      <c r="AD922" s="358"/>
      <c r="AE922" s="358"/>
      <c r="AF922" s="358"/>
      <c r="AG922" s="358"/>
      <c r="AH922" s="358"/>
    </row>
    <row r="923">
      <c r="A923" s="354"/>
      <c r="B923" s="354"/>
      <c r="C923" s="375"/>
      <c r="D923" s="354"/>
      <c r="E923" s="354"/>
      <c r="F923" s="354"/>
      <c r="G923" s="376"/>
      <c r="H923" s="354"/>
      <c r="I923" s="395"/>
      <c r="J923" s="354"/>
      <c r="K923" s="354"/>
      <c r="L923" s="354"/>
      <c r="M923" s="354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  <c r="Y923" s="354"/>
      <c r="Z923" s="354"/>
      <c r="AA923" s="354"/>
      <c r="AB923" s="354"/>
      <c r="AC923" s="354"/>
      <c r="AD923" s="354"/>
      <c r="AE923" s="354"/>
      <c r="AF923" s="354"/>
      <c r="AG923" s="354"/>
      <c r="AH923" s="354"/>
    </row>
    <row r="924">
      <c r="A924" s="358"/>
      <c r="B924" s="358"/>
      <c r="C924" s="380"/>
      <c r="D924" s="358"/>
      <c r="E924" s="358"/>
      <c r="F924" s="358"/>
      <c r="G924" s="381"/>
      <c r="H924" s="358"/>
      <c r="I924" s="393"/>
      <c r="J924" s="358"/>
      <c r="K924" s="358"/>
      <c r="L924" s="358"/>
      <c r="M924" s="358"/>
      <c r="N924" s="358"/>
      <c r="O924" s="358"/>
      <c r="P924" s="358"/>
      <c r="Q924" s="358"/>
      <c r="R924" s="358"/>
      <c r="S924" s="358"/>
      <c r="T924" s="358"/>
      <c r="U924" s="358"/>
      <c r="V924" s="358"/>
      <c r="W924" s="358"/>
      <c r="X924" s="358"/>
      <c r="Y924" s="358"/>
      <c r="Z924" s="358"/>
      <c r="AA924" s="358"/>
      <c r="AB924" s="358"/>
      <c r="AC924" s="358"/>
      <c r="AD924" s="358"/>
      <c r="AE924" s="358"/>
      <c r="AF924" s="358"/>
      <c r="AG924" s="358"/>
      <c r="AH924" s="358"/>
    </row>
    <row r="925">
      <c r="A925" s="354"/>
      <c r="B925" s="354"/>
      <c r="C925" s="375"/>
      <c r="D925" s="354"/>
      <c r="E925" s="354"/>
      <c r="F925" s="354"/>
      <c r="G925" s="376"/>
      <c r="H925" s="354"/>
      <c r="I925" s="395"/>
      <c r="J925" s="354"/>
      <c r="K925" s="354"/>
      <c r="L925" s="354"/>
      <c r="M925" s="354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  <c r="Y925" s="354"/>
      <c r="Z925" s="354"/>
      <c r="AA925" s="354"/>
      <c r="AB925" s="354"/>
      <c r="AC925" s="354"/>
      <c r="AD925" s="354"/>
      <c r="AE925" s="354"/>
      <c r="AF925" s="354"/>
      <c r="AG925" s="354"/>
      <c r="AH925" s="354"/>
    </row>
    <row r="926">
      <c r="A926" s="358"/>
      <c r="B926" s="358"/>
      <c r="C926" s="380"/>
      <c r="D926" s="358"/>
      <c r="E926" s="358"/>
      <c r="F926" s="358"/>
      <c r="G926" s="381"/>
      <c r="H926" s="358"/>
      <c r="I926" s="393"/>
      <c r="J926" s="358"/>
      <c r="K926" s="358"/>
      <c r="L926" s="358"/>
      <c r="M926" s="358"/>
      <c r="N926" s="358"/>
      <c r="O926" s="358"/>
      <c r="P926" s="358"/>
      <c r="Q926" s="358"/>
      <c r="R926" s="358"/>
      <c r="S926" s="358"/>
      <c r="T926" s="358"/>
      <c r="U926" s="358"/>
      <c r="V926" s="358"/>
      <c r="W926" s="358"/>
      <c r="X926" s="358"/>
      <c r="Y926" s="358"/>
      <c r="Z926" s="358"/>
      <c r="AA926" s="358"/>
      <c r="AB926" s="358"/>
      <c r="AC926" s="358"/>
      <c r="AD926" s="358"/>
      <c r="AE926" s="358"/>
      <c r="AF926" s="358"/>
      <c r="AG926" s="358"/>
      <c r="AH926" s="358"/>
    </row>
    <row r="927">
      <c r="A927" s="354"/>
      <c r="B927" s="354"/>
      <c r="C927" s="375"/>
      <c r="D927" s="354"/>
      <c r="E927" s="354"/>
      <c r="F927" s="354"/>
      <c r="G927" s="376"/>
      <c r="H927" s="354"/>
      <c r="I927" s="395"/>
      <c r="J927" s="354"/>
      <c r="K927" s="354"/>
      <c r="L927" s="354"/>
      <c r="M927" s="354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  <c r="Y927" s="354"/>
      <c r="Z927" s="354"/>
      <c r="AA927" s="354"/>
      <c r="AB927" s="354"/>
      <c r="AC927" s="354"/>
      <c r="AD927" s="354"/>
      <c r="AE927" s="354"/>
      <c r="AF927" s="354"/>
      <c r="AG927" s="354"/>
      <c r="AH927" s="354"/>
    </row>
    <row r="928">
      <c r="A928" s="358"/>
      <c r="B928" s="358"/>
      <c r="C928" s="380"/>
      <c r="D928" s="358"/>
      <c r="E928" s="358"/>
      <c r="F928" s="358"/>
      <c r="G928" s="381"/>
      <c r="H928" s="358"/>
      <c r="I928" s="393"/>
      <c r="J928" s="358"/>
      <c r="K928" s="358"/>
      <c r="L928" s="358"/>
      <c r="M928" s="358"/>
      <c r="N928" s="358"/>
      <c r="O928" s="358"/>
      <c r="P928" s="358"/>
      <c r="Q928" s="358"/>
      <c r="R928" s="358"/>
      <c r="S928" s="358"/>
      <c r="T928" s="358"/>
      <c r="U928" s="358"/>
      <c r="V928" s="358"/>
      <c r="W928" s="358"/>
      <c r="X928" s="358"/>
      <c r="Y928" s="358"/>
      <c r="Z928" s="358"/>
      <c r="AA928" s="358"/>
      <c r="AB928" s="358"/>
      <c r="AC928" s="358"/>
      <c r="AD928" s="358"/>
      <c r="AE928" s="358"/>
      <c r="AF928" s="358"/>
      <c r="AG928" s="358"/>
      <c r="AH928" s="358"/>
    </row>
    <row r="929">
      <c r="A929" s="354"/>
      <c r="B929" s="354"/>
      <c r="C929" s="375"/>
      <c r="D929" s="354"/>
      <c r="E929" s="354"/>
      <c r="F929" s="354"/>
      <c r="G929" s="376"/>
      <c r="H929" s="354"/>
      <c r="I929" s="395"/>
      <c r="J929" s="354"/>
      <c r="K929" s="354"/>
      <c r="L929" s="354"/>
      <c r="M929" s="354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  <c r="Y929" s="354"/>
      <c r="Z929" s="354"/>
      <c r="AA929" s="354"/>
      <c r="AB929" s="354"/>
      <c r="AC929" s="354"/>
      <c r="AD929" s="354"/>
      <c r="AE929" s="354"/>
      <c r="AF929" s="354"/>
      <c r="AG929" s="354"/>
      <c r="AH929" s="354"/>
    </row>
    <row r="930">
      <c r="A930" s="358"/>
      <c r="B930" s="358"/>
      <c r="C930" s="380"/>
      <c r="D930" s="358"/>
      <c r="E930" s="358"/>
      <c r="F930" s="358"/>
      <c r="G930" s="381"/>
      <c r="H930" s="358"/>
      <c r="I930" s="393"/>
      <c r="J930" s="358"/>
      <c r="K930" s="358"/>
      <c r="L930" s="358"/>
      <c r="M930" s="358"/>
      <c r="N930" s="358"/>
      <c r="O930" s="358"/>
      <c r="P930" s="358"/>
      <c r="Q930" s="358"/>
      <c r="R930" s="358"/>
      <c r="S930" s="358"/>
      <c r="T930" s="358"/>
      <c r="U930" s="358"/>
      <c r="V930" s="358"/>
      <c r="W930" s="358"/>
      <c r="X930" s="358"/>
      <c r="Y930" s="358"/>
      <c r="Z930" s="358"/>
      <c r="AA930" s="358"/>
      <c r="AB930" s="358"/>
      <c r="AC930" s="358"/>
      <c r="AD930" s="358"/>
      <c r="AE930" s="358"/>
      <c r="AF930" s="358"/>
      <c r="AG930" s="358"/>
      <c r="AH930" s="358"/>
    </row>
    <row r="931">
      <c r="A931" s="354"/>
      <c r="B931" s="354"/>
      <c r="C931" s="375"/>
      <c r="D931" s="354"/>
      <c r="E931" s="354"/>
      <c r="F931" s="354"/>
      <c r="G931" s="376"/>
      <c r="H931" s="354"/>
      <c r="I931" s="395"/>
      <c r="J931" s="354"/>
      <c r="K931" s="354"/>
      <c r="L931" s="354"/>
      <c r="M931" s="354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  <c r="Y931" s="354"/>
      <c r="Z931" s="354"/>
      <c r="AA931" s="354"/>
      <c r="AB931" s="354"/>
      <c r="AC931" s="354"/>
      <c r="AD931" s="354"/>
      <c r="AE931" s="354"/>
      <c r="AF931" s="354"/>
      <c r="AG931" s="354"/>
      <c r="AH931" s="354"/>
    </row>
    <row r="932">
      <c r="A932" s="358"/>
      <c r="B932" s="358"/>
      <c r="C932" s="380"/>
      <c r="D932" s="358"/>
      <c r="E932" s="358"/>
      <c r="F932" s="358"/>
      <c r="G932" s="381"/>
      <c r="H932" s="358"/>
      <c r="I932" s="393"/>
      <c r="J932" s="358"/>
      <c r="K932" s="358"/>
      <c r="L932" s="358"/>
      <c r="M932" s="358"/>
      <c r="N932" s="358"/>
      <c r="O932" s="358"/>
      <c r="P932" s="358"/>
      <c r="Q932" s="358"/>
      <c r="R932" s="358"/>
      <c r="S932" s="358"/>
      <c r="T932" s="358"/>
      <c r="U932" s="358"/>
      <c r="V932" s="358"/>
      <c r="W932" s="358"/>
      <c r="X932" s="358"/>
      <c r="Y932" s="358"/>
      <c r="Z932" s="358"/>
      <c r="AA932" s="358"/>
      <c r="AB932" s="358"/>
      <c r="AC932" s="358"/>
      <c r="AD932" s="358"/>
      <c r="AE932" s="358"/>
      <c r="AF932" s="358"/>
      <c r="AG932" s="358"/>
      <c r="AH932" s="358"/>
    </row>
    <row r="933">
      <c r="A933" s="354"/>
      <c r="B933" s="354"/>
      <c r="C933" s="375"/>
      <c r="D933" s="354"/>
      <c r="E933" s="354"/>
      <c r="F933" s="354"/>
      <c r="G933" s="376"/>
      <c r="H933" s="354"/>
      <c r="I933" s="395"/>
      <c r="J933" s="354"/>
      <c r="K933" s="354"/>
      <c r="L933" s="354"/>
      <c r="M933" s="354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  <c r="Y933" s="354"/>
      <c r="Z933" s="354"/>
      <c r="AA933" s="354"/>
      <c r="AB933" s="354"/>
      <c r="AC933" s="354"/>
      <c r="AD933" s="354"/>
      <c r="AE933" s="354"/>
      <c r="AF933" s="354"/>
      <c r="AG933" s="354"/>
      <c r="AH933" s="354"/>
    </row>
    <row r="934">
      <c r="A934" s="358"/>
      <c r="B934" s="358"/>
      <c r="C934" s="380"/>
      <c r="D934" s="358"/>
      <c r="E934" s="358"/>
      <c r="F934" s="358"/>
      <c r="G934" s="381"/>
      <c r="H934" s="358"/>
      <c r="I934" s="393"/>
      <c r="J934" s="358"/>
      <c r="K934" s="358"/>
      <c r="L934" s="358"/>
      <c r="M934" s="358"/>
      <c r="N934" s="358"/>
      <c r="O934" s="358"/>
      <c r="P934" s="358"/>
      <c r="Q934" s="358"/>
      <c r="R934" s="358"/>
      <c r="S934" s="358"/>
      <c r="T934" s="358"/>
      <c r="U934" s="358"/>
      <c r="V934" s="358"/>
      <c r="W934" s="358"/>
      <c r="X934" s="358"/>
      <c r="Y934" s="358"/>
      <c r="Z934" s="358"/>
      <c r="AA934" s="358"/>
      <c r="AB934" s="358"/>
      <c r="AC934" s="358"/>
      <c r="AD934" s="358"/>
      <c r="AE934" s="358"/>
      <c r="AF934" s="358"/>
      <c r="AG934" s="358"/>
      <c r="AH934" s="358"/>
    </row>
    <row r="935">
      <c r="A935" s="354"/>
      <c r="B935" s="354"/>
      <c r="C935" s="375"/>
      <c r="D935" s="354"/>
      <c r="E935" s="354"/>
      <c r="F935" s="354"/>
      <c r="G935" s="376"/>
      <c r="H935" s="354"/>
      <c r="I935" s="395"/>
      <c r="J935" s="354"/>
      <c r="K935" s="354"/>
      <c r="L935" s="354"/>
      <c r="M935" s="354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  <c r="Y935" s="354"/>
      <c r="Z935" s="354"/>
      <c r="AA935" s="354"/>
      <c r="AB935" s="354"/>
      <c r="AC935" s="354"/>
      <c r="AD935" s="354"/>
      <c r="AE935" s="354"/>
      <c r="AF935" s="354"/>
      <c r="AG935" s="354"/>
      <c r="AH935" s="354"/>
    </row>
    <row r="936">
      <c r="A936" s="358"/>
      <c r="B936" s="358"/>
      <c r="C936" s="380"/>
      <c r="D936" s="358"/>
      <c r="E936" s="358"/>
      <c r="F936" s="358"/>
      <c r="G936" s="381"/>
      <c r="H936" s="358"/>
      <c r="I936" s="393"/>
      <c r="J936" s="358"/>
      <c r="K936" s="358"/>
      <c r="L936" s="358"/>
      <c r="M936" s="358"/>
      <c r="N936" s="358"/>
      <c r="O936" s="358"/>
      <c r="P936" s="358"/>
      <c r="Q936" s="358"/>
      <c r="R936" s="358"/>
      <c r="S936" s="358"/>
      <c r="T936" s="358"/>
      <c r="U936" s="358"/>
      <c r="V936" s="358"/>
      <c r="W936" s="358"/>
      <c r="X936" s="358"/>
      <c r="Y936" s="358"/>
      <c r="Z936" s="358"/>
      <c r="AA936" s="358"/>
      <c r="AB936" s="358"/>
      <c r="AC936" s="358"/>
      <c r="AD936" s="358"/>
      <c r="AE936" s="358"/>
      <c r="AF936" s="358"/>
      <c r="AG936" s="358"/>
      <c r="AH936" s="358"/>
    </row>
    <row r="937">
      <c r="A937" s="354"/>
      <c r="B937" s="354"/>
      <c r="C937" s="375"/>
      <c r="D937" s="354"/>
      <c r="E937" s="354"/>
      <c r="F937" s="354"/>
      <c r="G937" s="376"/>
      <c r="H937" s="354"/>
      <c r="I937" s="395"/>
      <c r="J937" s="354"/>
      <c r="K937" s="354"/>
      <c r="L937" s="354"/>
      <c r="M937" s="354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  <c r="Y937" s="354"/>
      <c r="Z937" s="354"/>
      <c r="AA937" s="354"/>
      <c r="AB937" s="354"/>
      <c r="AC937" s="354"/>
      <c r="AD937" s="354"/>
      <c r="AE937" s="354"/>
      <c r="AF937" s="354"/>
      <c r="AG937" s="354"/>
      <c r="AH937" s="354"/>
    </row>
    <row r="938">
      <c r="A938" s="358"/>
      <c r="B938" s="358"/>
      <c r="C938" s="380"/>
      <c r="D938" s="358"/>
      <c r="E938" s="358"/>
      <c r="F938" s="358"/>
      <c r="G938" s="381"/>
      <c r="H938" s="358"/>
      <c r="I938" s="393"/>
      <c r="J938" s="358"/>
      <c r="K938" s="358"/>
      <c r="L938" s="358"/>
      <c r="M938" s="358"/>
      <c r="N938" s="358"/>
      <c r="O938" s="358"/>
      <c r="P938" s="358"/>
      <c r="Q938" s="358"/>
      <c r="R938" s="358"/>
      <c r="S938" s="358"/>
      <c r="T938" s="358"/>
      <c r="U938" s="358"/>
      <c r="V938" s="358"/>
      <c r="W938" s="358"/>
      <c r="X938" s="358"/>
      <c r="Y938" s="358"/>
      <c r="Z938" s="358"/>
      <c r="AA938" s="358"/>
      <c r="AB938" s="358"/>
      <c r="AC938" s="358"/>
      <c r="AD938" s="358"/>
      <c r="AE938" s="358"/>
      <c r="AF938" s="358"/>
      <c r="AG938" s="358"/>
      <c r="AH938" s="358"/>
    </row>
    <row r="939">
      <c r="A939" s="354"/>
      <c r="B939" s="354"/>
      <c r="C939" s="375"/>
      <c r="D939" s="354"/>
      <c r="E939" s="354"/>
      <c r="F939" s="354"/>
      <c r="G939" s="376"/>
      <c r="H939" s="354"/>
      <c r="I939" s="395"/>
      <c r="J939" s="354"/>
      <c r="K939" s="354"/>
      <c r="L939" s="354"/>
      <c r="M939" s="354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  <c r="Y939" s="354"/>
      <c r="Z939" s="354"/>
      <c r="AA939" s="354"/>
      <c r="AB939" s="354"/>
      <c r="AC939" s="354"/>
      <c r="AD939" s="354"/>
      <c r="AE939" s="354"/>
      <c r="AF939" s="354"/>
      <c r="AG939" s="354"/>
      <c r="AH939" s="354"/>
    </row>
    <row r="940">
      <c r="A940" s="358"/>
      <c r="B940" s="358"/>
      <c r="C940" s="380"/>
      <c r="D940" s="358"/>
      <c r="E940" s="358"/>
      <c r="F940" s="358"/>
      <c r="G940" s="381"/>
      <c r="H940" s="358"/>
      <c r="I940" s="393"/>
      <c r="J940" s="358"/>
      <c r="K940" s="358"/>
      <c r="L940" s="358"/>
      <c r="M940" s="358"/>
      <c r="N940" s="358"/>
      <c r="O940" s="358"/>
      <c r="P940" s="358"/>
      <c r="Q940" s="358"/>
      <c r="R940" s="358"/>
      <c r="S940" s="358"/>
      <c r="T940" s="358"/>
      <c r="U940" s="358"/>
      <c r="V940" s="358"/>
      <c r="W940" s="358"/>
      <c r="X940" s="358"/>
      <c r="Y940" s="358"/>
      <c r="Z940" s="358"/>
      <c r="AA940" s="358"/>
      <c r="AB940" s="358"/>
      <c r="AC940" s="358"/>
      <c r="AD940" s="358"/>
      <c r="AE940" s="358"/>
      <c r="AF940" s="358"/>
      <c r="AG940" s="358"/>
      <c r="AH940" s="358"/>
    </row>
    <row r="941">
      <c r="A941" s="354"/>
      <c r="B941" s="354"/>
      <c r="C941" s="375"/>
      <c r="D941" s="354"/>
      <c r="E941" s="354"/>
      <c r="F941" s="354"/>
      <c r="G941" s="376"/>
      <c r="H941" s="354"/>
      <c r="I941" s="395"/>
      <c r="J941" s="354"/>
      <c r="K941" s="354"/>
      <c r="L941" s="354"/>
      <c r="M941" s="354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  <c r="Y941" s="354"/>
      <c r="Z941" s="354"/>
      <c r="AA941" s="354"/>
      <c r="AB941" s="354"/>
      <c r="AC941" s="354"/>
      <c r="AD941" s="354"/>
      <c r="AE941" s="354"/>
      <c r="AF941" s="354"/>
      <c r="AG941" s="354"/>
      <c r="AH941" s="354"/>
    </row>
    <row r="942">
      <c r="A942" s="358"/>
      <c r="B942" s="358"/>
      <c r="C942" s="380"/>
      <c r="D942" s="358"/>
      <c r="E942" s="358"/>
      <c r="F942" s="358"/>
      <c r="G942" s="381"/>
      <c r="H942" s="358"/>
      <c r="I942" s="393"/>
      <c r="J942" s="358"/>
      <c r="K942" s="358"/>
      <c r="L942" s="358"/>
      <c r="M942" s="358"/>
      <c r="N942" s="358"/>
      <c r="O942" s="358"/>
      <c r="P942" s="358"/>
      <c r="Q942" s="358"/>
      <c r="R942" s="358"/>
      <c r="S942" s="358"/>
      <c r="T942" s="358"/>
      <c r="U942" s="358"/>
      <c r="V942" s="358"/>
      <c r="W942" s="358"/>
      <c r="X942" s="358"/>
      <c r="Y942" s="358"/>
      <c r="Z942" s="358"/>
      <c r="AA942" s="358"/>
      <c r="AB942" s="358"/>
      <c r="AC942" s="358"/>
      <c r="AD942" s="358"/>
      <c r="AE942" s="358"/>
      <c r="AF942" s="358"/>
      <c r="AG942" s="358"/>
      <c r="AH942" s="358"/>
    </row>
    <row r="943">
      <c r="A943" s="354"/>
      <c r="B943" s="354"/>
      <c r="C943" s="375"/>
      <c r="D943" s="354"/>
      <c r="E943" s="354"/>
      <c r="F943" s="354"/>
      <c r="G943" s="376"/>
      <c r="H943" s="354"/>
      <c r="I943" s="395"/>
      <c r="J943" s="354"/>
      <c r="K943" s="354"/>
      <c r="L943" s="354"/>
      <c r="M943" s="354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  <c r="Y943" s="354"/>
      <c r="Z943" s="354"/>
      <c r="AA943" s="354"/>
      <c r="AB943" s="354"/>
      <c r="AC943" s="354"/>
      <c r="AD943" s="354"/>
      <c r="AE943" s="354"/>
      <c r="AF943" s="354"/>
      <c r="AG943" s="354"/>
      <c r="AH943" s="354"/>
    </row>
    <row r="944">
      <c r="A944" s="358"/>
      <c r="B944" s="358"/>
      <c r="C944" s="380"/>
      <c r="D944" s="358"/>
      <c r="E944" s="358"/>
      <c r="F944" s="358"/>
      <c r="G944" s="381"/>
      <c r="H944" s="358"/>
      <c r="I944" s="393"/>
      <c r="J944" s="358"/>
      <c r="K944" s="358"/>
      <c r="L944" s="358"/>
      <c r="M944" s="358"/>
      <c r="N944" s="358"/>
      <c r="O944" s="358"/>
      <c r="P944" s="358"/>
      <c r="Q944" s="358"/>
      <c r="R944" s="358"/>
      <c r="S944" s="358"/>
      <c r="T944" s="358"/>
      <c r="U944" s="358"/>
      <c r="V944" s="358"/>
      <c r="W944" s="358"/>
      <c r="X944" s="358"/>
      <c r="Y944" s="358"/>
      <c r="Z944" s="358"/>
      <c r="AA944" s="358"/>
      <c r="AB944" s="358"/>
      <c r="AC944" s="358"/>
      <c r="AD944" s="358"/>
      <c r="AE944" s="358"/>
      <c r="AF944" s="358"/>
      <c r="AG944" s="358"/>
      <c r="AH944" s="358"/>
    </row>
    <row r="945">
      <c r="A945" s="354"/>
      <c r="B945" s="354"/>
      <c r="C945" s="375"/>
      <c r="D945" s="354"/>
      <c r="E945" s="354"/>
      <c r="F945" s="354"/>
      <c r="G945" s="376"/>
      <c r="H945" s="354"/>
      <c r="I945" s="395"/>
      <c r="J945" s="354"/>
      <c r="K945" s="354"/>
      <c r="L945" s="354"/>
      <c r="M945" s="354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  <c r="Y945" s="354"/>
      <c r="Z945" s="354"/>
      <c r="AA945" s="354"/>
      <c r="AB945" s="354"/>
      <c r="AC945" s="354"/>
      <c r="AD945" s="354"/>
      <c r="AE945" s="354"/>
      <c r="AF945" s="354"/>
      <c r="AG945" s="354"/>
      <c r="AH945" s="354"/>
    </row>
    <row r="946">
      <c r="A946" s="358"/>
      <c r="B946" s="358"/>
      <c r="C946" s="380"/>
      <c r="D946" s="358"/>
      <c r="E946" s="358"/>
      <c r="F946" s="358"/>
      <c r="G946" s="381"/>
      <c r="H946" s="358"/>
      <c r="I946" s="393"/>
      <c r="J946" s="358"/>
      <c r="K946" s="358"/>
      <c r="L946" s="358"/>
      <c r="M946" s="358"/>
      <c r="N946" s="358"/>
      <c r="O946" s="358"/>
      <c r="P946" s="358"/>
      <c r="Q946" s="358"/>
      <c r="R946" s="358"/>
      <c r="S946" s="358"/>
      <c r="T946" s="358"/>
      <c r="U946" s="358"/>
      <c r="V946" s="358"/>
      <c r="W946" s="358"/>
      <c r="X946" s="358"/>
      <c r="Y946" s="358"/>
      <c r="Z946" s="358"/>
      <c r="AA946" s="358"/>
      <c r="AB946" s="358"/>
      <c r="AC946" s="358"/>
      <c r="AD946" s="358"/>
      <c r="AE946" s="358"/>
      <c r="AF946" s="358"/>
      <c r="AG946" s="358"/>
      <c r="AH946" s="358"/>
    </row>
    <row r="947">
      <c r="A947" s="354"/>
      <c r="B947" s="354"/>
      <c r="C947" s="375"/>
      <c r="D947" s="354"/>
      <c r="E947" s="354"/>
      <c r="F947" s="354"/>
      <c r="G947" s="376"/>
      <c r="H947" s="354"/>
      <c r="I947" s="395"/>
      <c r="J947" s="354"/>
      <c r="K947" s="354"/>
      <c r="L947" s="354"/>
      <c r="M947" s="354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  <c r="Y947" s="354"/>
      <c r="Z947" s="354"/>
      <c r="AA947" s="354"/>
      <c r="AB947" s="354"/>
      <c r="AC947" s="354"/>
      <c r="AD947" s="354"/>
      <c r="AE947" s="354"/>
      <c r="AF947" s="354"/>
      <c r="AG947" s="354"/>
      <c r="AH947" s="354"/>
    </row>
    <row r="948">
      <c r="A948" s="358"/>
      <c r="B948" s="358"/>
      <c r="C948" s="380"/>
      <c r="D948" s="358"/>
      <c r="E948" s="358"/>
      <c r="F948" s="358"/>
      <c r="G948" s="381"/>
      <c r="H948" s="358"/>
      <c r="I948" s="393"/>
      <c r="J948" s="358"/>
      <c r="K948" s="358"/>
      <c r="L948" s="358"/>
      <c r="M948" s="358"/>
      <c r="N948" s="358"/>
      <c r="O948" s="358"/>
      <c r="P948" s="358"/>
      <c r="Q948" s="358"/>
      <c r="R948" s="358"/>
      <c r="S948" s="358"/>
      <c r="T948" s="358"/>
      <c r="U948" s="358"/>
      <c r="V948" s="358"/>
      <c r="W948" s="358"/>
      <c r="X948" s="358"/>
      <c r="Y948" s="358"/>
      <c r="Z948" s="358"/>
      <c r="AA948" s="358"/>
      <c r="AB948" s="358"/>
      <c r="AC948" s="358"/>
      <c r="AD948" s="358"/>
      <c r="AE948" s="358"/>
      <c r="AF948" s="358"/>
      <c r="AG948" s="358"/>
      <c r="AH948" s="358"/>
    </row>
    <row r="949">
      <c r="A949" s="354"/>
      <c r="B949" s="354"/>
      <c r="C949" s="375"/>
      <c r="D949" s="354"/>
      <c r="E949" s="354"/>
      <c r="F949" s="354"/>
      <c r="G949" s="376"/>
      <c r="H949" s="354"/>
      <c r="I949" s="395"/>
      <c r="J949" s="354"/>
      <c r="K949" s="354"/>
      <c r="L949" s="354"/>
      <c r="M949" s="354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  <c r="Y949" s="354"/>
      <c r="Z949" s="354"/>
      <c r="AA949" s="354"/>
      <c r="AB949" s="354"/>
      <c r="AC949" s="354"/>
      <c r="AD949" s="354"/>
      <c r="AE949" s="354"/>
      <c r="AF949" s="354"/>
      <c r="AG949" s="354"/>
      <c r="AH949" s="354"/>
    </row>
    <row r="950">
      <c r="A950" s="358"/>
      <c r="B950" s="358"/>
      <c r="C950" s="380"/>
      <c r="D950" s="358"/>
      <c r="E950" s="358"/>
      <c r="F950" s="358"/>
      <c r="G950" s="381"/>
      <c r="H950" s="358"/>
      <c r="I950" s="393"/>
      <c r="J950" s="358"/>
      <c r="K950" s="358"/>
      <c r="L950" s="358"/>
      <c r="M950" s="358"/>
      <c r="N950" s="358"/>
      <c r="O950" s="358"/>
      <c r="P950" s="358"/>
      <c r="Q950" s="358"/>
      <c r="R950" s="358"/>
      <c r="S950" s="358"/>
      <c r="T950" s="358"/>
      <c r="U950" s="358"/>
      <c r="V950" s="358"/>
      <c r="W950" s="358"/>
      <c r="X950" s="358"/>
      <c r="Y950" s="358"/>
      <c r="Z950" s="358"/>
      <c r="AA950" s="358"/>
      <c r="AB950" s="358"/>
      <c r="AC950" s="358"/>
      <c r="AD950" s="358"/>
      <c r="AE950" s="358"/>
      <c r="AF950" s="358"/>
      <c r="AG950" s="358"/>
      <c r="AH950" s="358"/>
    </row>
    <row r="951">
      <c r="A951" s="354"/>
      <c r="B951" s="354"/>
      <c r="C951" s="375"/>
      <c r="D951" s="354"/>
      <c r="E951" s="354"/>
      <c r="F951" s="354"/>
      <c r="G951" s="376"/>
      <c r="H951" s="354"/>
      <c r="I951" s="395"/>
      <c r="J951" s="354"/>
      <c r="K951" s="354"/>
      <c r="L951" s="354"/>
      <c r="M951" s="354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  <c r="Y951" s="354"/>
      <c r="Z951" s="354"/>
      <c r="AA951" s="354"/>
      <c r="AB951" s="354"/>
      <c r="AC951" s="354"/>
      <c r="AD951" s="354"/>
      <c r="AE951" s="354"/>
      <c r="AF951" s="354"/>
      <c r="AG951" s="354"/>
      <c r="AH951" s="354"/>
    </row>
    <row r="952">
      <c r="A952" s="358"/>
      <c r="B952" s="358"/>
      <c r="C952" s="380"/>
      <c r="D952" s="358"/>
      <c r="E952" s="358"/>
      <c r="F952" s="358"/>
      <c r="G952" s="381"/>
      <c r="H952" s="358"/>
      <c r="I952" s="393"/>
      <c r="J952" s="358"/>
      <c r="K952" s="358"/>
      <c r="L952" s="358"/>
      <c r="M952" s="358"/>
      <c r="N952" s="358"/>
      <c r="O952" s="358"/>
      <c r="P952" s="358"/>
      <c r="Q952" s="358"/>
      <c r="R952" s="358"/>
      <c r="S952" s="358"/>
      <c r="T952" s="358"/>
      <c r="U952" s="358"/>
      <c r="V952" s="358"/>
      <c r="W952" s="358"/>
      <c r="X952" s="358"/>
      <c r="Y952" s="358"/>
      <c r="Z952" s="358"/>
      <c r="AA952" s="358"/>
      <c r="AB952" s="358"/>
      <c r="AC952" s="358"/>
      <c r="AD952" s="358"/>
      <c r="AE952" s="358"/>
      <c r="AF952" s="358"/>
      <c r="AG952" s="358"/>
      <c r="AH952" s="358"/>
    </row>
    <row r="953">
      <c r="A953" s="354"/>
      <c r="B953" s="354"/>
      <c r="C953" s="375"/>
      <c r="D953" s="354"/>
      <c r="E953" s="354"/>
      <c r="F953" s="354"/>
      <c r="G953" s="376"/>
      <c r="H953" s="354"/>
      <c r="I953" s="395"/>
      <c r="J953" s="354"/>
      <c r="K953" s="354"/>
      <c r="L953" s="354"/>
      <c r="M953" s="354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  <c r="Y953" s="354"/>
      <c r="Z953" s="354"/>
      <c r="AA953" s="354"/>
      <c r="AB953" s="354"/>
      <c r="AC953" s="354"/>
      <c r="AD953" s="354"/>
      <c r="AE953" s="354"/>
      <c r="AF953" s="354"/>
      <c r="AG953" s="354"/>
      <c r="AH953" s="354"/>
    </row>
    <row r="954">
      <c r="A954" s="358"/>
      <c r="B954" s="358"/>
      <c r="C954" s="380"/>
      <c r="D954" s="358"/>
      <c r="E954" s="358"/>
      <c r="F954" s="358"/>
      <c r="G954" s="381"/>
      <c r="H954" s="358"/>
      <c r="I954" s="393"/>
      <c r="J954" s="358"/>
      <c r="K954" s="358"/>
      <c r="L954" s="358"/>
      <c r="M954" s="358"/>
      <c r="N954" s="358"/>
      <c r="O954" s="358"/>
      <c r="P954" s="358"/>
      <c r="Q954" s="358"/>
      <c r="R954" s="358"/>
      <c r="S954" s="358"/>
      <c r="T954" s="358"/>
      <c r="U954" s="358"/>
      <c r="V954" s="358"/>
      <c r="W954" s="358"/>
      <c r="X954" s="358"/>
      <c r="Y954" s="358"/>
      <c r="Z954" s="358"/>
      <c r="AA954" s="358"/>
      <c r="AB954" s="358"/>
      <c r="AC954" s="358"/>
      <c r="AD954" s="358"/>
      <c r="AE954" s="358"/>
      <c r="AF954" s="358"/>
      <c r="AG954" s="358"/>
      <c r="AH954" s="358"/>
    </row>
    <row r="955">
      <c r="A955" s="354"/>
      <c r="B955" s="354"/>
      <c r="C955" s="375"/>
      <c r="D955" s="354"/>
      <c r="E955" s="354"/>
      <c r="F955" s="354"/>
      <c r="G955" s="376"/>
      <c r="H955" s="354"/>
      <c r="I955" s="395"/>
      <c r="J955" s="354"/>
      <c r="K955" s="354"/>
      <c r="L955" s="354"/>
      <c r="M955" s="354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  <c r="Y955" s="354"/>
      <c r="Z955" s="354"/>
      <c r="AA955" s="354"/>
      <c r="AB955" s="354"/>
      <c r="AC955" s="354"/>
      <c r="AD955" s="354"/>
      <c r="AE955" s="354"/>
      <c r="AF955" s="354"/>
      <c r="AG955" s="354"/>
      <c r="AH955" s="354"/>
    </row>
    <row r="956">
      <c r="A956" s="358"/>
      <c r="B956" s="358"/>
      <c r="C956" s="380"/>
      <c r="D956" s="358"/>
      <c r="E956" s="358"/>
      <c r="F956" s="358"/>
      <c r="G956" s="381"/>
      <c r="H956" s="358"/>
      <c r="I956" s="393"/>
      <c r="J956" s="358"/>
      <c r="K956" s="358"/>
      <c r="L956" s="358"/>
      <c r="M956" s="358"/>
      <c r="N956" s="358"/>
      <c r="O956" s="358"/>
      <c r="P956" s="358"/>
      <c r="Q956" s="358"/>
      <c r="R956" s="358"/>
      <c r="S956" s="358"/>
      <c r="T956" s="358"/>
      <c r="U956" s="358"/>
      <c r="V956" s="358"/>
      <c r="W956" s="358"/>
      <c r="X956" s="358"/>
      <c r="Y956" s="358"/>
      <c r="Z956" s="358"/>
      <c r="AA956" s="358"/>
      <c r="AB956" s="358"/>
      <c r="AC956" s="358"/>
      <c r="AD956" s="358"/>
      <c r="AE956" s="358"/>
      <c r="AF956" s="358"/>
      <c r="AG956" s="358"/>
      <c r="AH956" s="358"/>
    </row>
    <row r="957">
      <c r="A957" s="354"/>
      <c r="B957" s="354"/>
      <c r="C957" s="375"/>
      <c r="D957" s="354"/>
      <c r="E957" s="354"/>
      <c r="F957" s="354"/>
      <c r="G957" s="376"/>
      <c r="H957" s="354"/>
      <c r="I957" s="395"/>
      <c r="J957" s="354"/>
      <c r="K957" s="354"/>
      <c r="L957" s="354"/>
      <c r="M957" s="354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  <c r="Y957" s="354"/>
      <c r="Z957" s="354"/>
      <c r="AA957" s="354"/>
      <c r="AB957" s="354"/>
      <c r="AC957" s="354"/>
      <c r="AD957" s="354"/>
      <c r="AE957" s="354"/>
      <c r="AF957" s="354"/>
      <c r="AG957" s="354"/>
      <c r="AH957" s="354"/>
    </row>
    <row r="958">
      <c r="A958" s="358"/>
      <c r="B958" s="358"/>
      <c r="C958" s="380"/>
      <c r="D958" s="358"/>
      <c r="E958" s="358"/>
      <c r="F958" s="358"/>
      <c r="G958" s="381"/>
      <c r="H958" s="358"/>
      <c r="I958" s="393"/>
      <c r="J958" s="358"/>
      <c r="K958" s="358"/>
      <c r="L958" s="358"/>
      <c r="M958" s="358"/>
      <c r="N958" s="358"/>
      <c r="O958" s="358"/>
      <c r="P958" s="358"/>
      <c r="Q958" s="358"/>
      <c r="R958" s="358"/>
      <c r="S958" s="358"/>
      <c r="T958" s="358"/>
      <c r="U958" s="358"/>
      <c r="V958" s="358"/>
      <c r="W958" s="358"/>
      <c r="X958" s="358"/>
      <c r="Y958" s="358"/>
      <c r="Z958" s="358"/>
      <c r="AA958" s="358"/>
      <c r="AB958" s="358"/>
      <c r="AC958" s="358"/>
      <c r="AD958" s="358"/>
      <c r="AE958" s="358"/>
      <c r="AF958" s="358"/>
      <c r="AG958" s="358"/>
      <c r="AH958" s="358"/>
    </row>
    <row r="959">
      <c r="A959" s="354"/>
      <c r="B959" s="354"/>
      <c r="C959" s="375"/>
      <c r="D959" s="354"/>
      <c r="E959" s="354"/>
      <c r="F959" s="354"/>
      <c r="G959" s="376"/>
      <c r="H959" s="354"/>
      <c r="I959" s="395"/>
      <c r="J959" s="354"/>
      <c r="K959" s="354"/>
      <c r="L959" s="354"/>
      <c r="M959" s="354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  <c r="Y959" s="354"/>
      <c r="Z959" s="354"/>
      <c r="AA959" s="354"/>
      <c r="AB959" s="354"/>
      <c r="AC959" s="354"/>
      <c r="AD959" s="354"/>
      <c r="AE959" s="354"/>
      <c r="AF959" s="354"/>
      <c r="AG959" s="354"/>
      <c r="AH959" s="354"/>
    </row>
    <row r="960">
      <c r="A960" s="358"/>
      <c r="B960" s="358"/>
      <c r="C960" s="380"/>
      <c r="D960" s="358"/>
      <c r="E960" s="358"/>
      <c r="F960" s="358"/>
      <c r="G960" s="381"/>
      <c r="H960" s="358"/>
      <c r="I960" s="393"/>
      <c r="J960" s="358"/>
      <c r="K960" s="358"/>
      <c r="L960" s="358"/>
      <c r="M960" s="358"/>
      <c r="N960" s="358"/>
      <c r="O960" s="358"/>
      <c r="P960" s="358"/>
      <c r="Q960" s="358"/>
      <c r="R960" s="358"/>
      <c r="S960" s="358"/>
      <c r="T960" s="358"/>
      <c r="U960" s="358"/>
      <c r="V960" s="358"/>
      <c r="W960" s="358"/>
      <c r="X960" s="358"/>
      <c r="Y960" s="358"/>
      <c r="Z960" s="358"/>
      <c r="AA960" s="358"/>
      <c r="AB960" s="358"/>
      <c r="AC960" s="358"/>
      <c r="AD960" s="358"/>
      <c r="AE960" s="358"/>
      <c r="AF960" s="358"/>
      <c r="AG960" s="358"/>
      <c r="AH960" s="358"/>
    </row>
    <row r="961">
      <c r="A961" s="354"/>
      <c r="B961" s="354"/>
      <c r="C961" s="375"/>
      <c r="D961" s="354"/>
      <c r="E961" s="354"/>
      <c r="F961" s="354"/>
      <c r="G961" s="376"/>
      <c r="H961" s="354"/>
      <c r="I961" s="395"/>
      <c r="J961" s="354"/>
      <c r="K961" s="354"/>
      <c r="L961" s="354"/>
      <c r="M961" s="354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  <c r="Y961" s="354"/>
      <c r="Z961" s="354"/>
      <c r="AA961" s="354"/>
      <c r="AB961" s="354"/>
      <c r="AC961" s="354"/>
      <c r="AD961" s="354"/>
      <c r="AE961" s="354"/>
      <c r="AF961" s="354"/>
      <c r="AG961" s="354"/>
      <c r="AH961" s="354"/>
    </row>
    <row r="962">
      <c r="A962" s="358"/>
      <c r="B962" s="358"/>
      <c r="C962" s="380"/>
      <c r="D962" s="358"/>
      <c r="E962" s="358"/>
      <c r="F962" s="358"/>
      <c r="G962" s="381"/>
      <c r="H962" s="358"/>
      <c r="I962" s="393"/>
      <c r="J962" s="358"/>
      <c r="K962" s="358"/>
      <c r="L962" s="358"/>
      <c r="M962" s="358"/>
      <c r="N962" s="358"/>
      <c r="O962" s="358"/>
      <c r="P962" s="358"/>
      <c r="Q962" s="358"/>
      <c r="R962" s="358"/>
      <c r="S962" s="358"/>
      <c r="T962" s="358"/>
      <c r="U962" s="358"/>
      <c r="V962" s="358"/>
      <c r="W962" s="358"/>
      <c r="X962" s="358"/>
      <c r="Y962" s="358"/>
      <c r="Z962" s="358"/>
      <c r="AA962" s="358"/>
      <c r="AB962" s="358"/>
      <c r="AC962" s="358"/>
      <c r="AD962" s="358"/>
      <c r="AE962" s="358"/>
      <c r="AF962" s="358"/>
      <c r="AG962" s="358"/>
      <c r="AH962" s="358"/>
    </row>
    <row r="963">
      <c r="A963" s="354"/>
      <c r="B963" s="354"/>
      <c r="C963" s="375"/>
      <c r="D963" s="354"/>
      <c r="E963" s="354"/>
      <c r="F963" s="354"/>
      <c r="G963" s="376"/>
      <c r="H963" s="354"/>
      <c r="I963" s="395"/>
      <c r="J963" s="354"/>
      <c r="K963" s="354"/>
      <c r="L963" s="354"/>
      <c r="M963" s="354"/>
      <c r="N963" s="354"/>
      <c r="O963" s="354"/>
      <c r="P963" s="354"/>
      <c r="Q963" s="354"/>
      <c r="R963" s="354"/>
      <c r="S963" s="354"/>
      <c r="T963" s="354"/>
      <c r="U963" s="354"/>
      <c r="V963" s="354"/>
      <c r="W963" s="354"/>
      <c r="X963" s="354"/>
      <c r="Y963" s="354"/>
      <c r="Z963" s="354"/>
      <c r="AA963" s="354"/>
      <c r="AB963" s="354"/>
      <c r="AC963" s="354"/>
      <c r="AD963" s="354"/>
      <c r="AE963" s="354"/>
      <c r="AF963" s="354"/>
      <c r="AG963" s="354"/>
      <c r="AH963" s="354"/>
    </row>
    <row r="964">
      <c r="A964" s="358"/>
      <c r="B964" s="358"/>
      <c r="C964" s="380"/>
      <c r="D964" s="358"/>
      <c r="E964" s="358"/>
      <c r="F964" s="358"/>
      <c r="G964" s="381"/>
      <c r="H964" s="358"/>
      <c r="I964" s="393"/>
      <c r="J964" s="358"/>
      <c r="K964" s="358"/>
      <c r="L964" s="358"/>
      <c r="M964" s="358"/>
      <c r="N964" s="358"/>
      <c r="O964" s="358"/>
      <c r="P964" s="358"/>
      <c r="Q964" s="358"/>
      <c r="R964" s="358"/>
      <c r="S964" s="358"/>
      <c r="T964" s="358"/>
      <c r="U964" s="358"/>
      <c r="V964" s="358"/>
      <c r="W964" s="358"/>
      <c r="X964" s="358"/>
      <c r="Y964" s="358"/>
      <c r="Z964" s="358"/>
      <c r="AA964" s="358"/>
      <c r="AB964" s="358"/>
      <c r="AC964" s="358"/>
      <c r="AD964" s="358"/>
      <c r="AE964" s="358"/>
      <c r="AF964" s="358"/>
      <c r="AG964" s="358"/>
      <c r="AH964" s="358"/>
    </row>
    <row r="965">
      <c r="A965" s="354"/>
      <c r="B965" s="354"/>
      <c r="C965" s="375"/>
      <c r="D965" s="354"/>
      <c r="E965" s="354"/>
      <c r="F965" s="354"/>
      <c r="G965" s="376"/>
      <c r="H965" s="354"/>
      <c r="I965" s="395"/>
      <c r="J965" s="354"/>
      <c r="K965" s="354"/>
      <c r="L965" s="354"/>
      <c r="M965" s="354"/>
      <c r="N965" s="354"/>
      <c r="O965" s="354"/>
      <c r="P965" s="354"/>
      <c r="Q965" s="354"/>
      <c r="R965" s="354"/>
      <c r="S965" s="354"/>
      <c r="T965" s="354"/>
      <c r="U965" s="354"/>
      <c r="V965" s="354"/>
      <c r="W965" s="354"/>
      <c r="X965" s="354"/>
      <c r="Y965" s="354"/>
      <c r="Z965" s="354"/>
      <c r="AA965" s="354"/>
      <c r="AB965" s="354"/>
      <c r="AC965" s="354"/>
      <c r="AD965" s="354"/>
      <c r="AE965" s="354"/>
      <c r="AF965" s="354"/>
      <c r="AG965" s="354"/>
      <c r="AH965" s="354"/>
    </row>
    <row r="966">
      <c r="A966" s="358"/>
      <c r="B966" s="358"/>
      <c r="C966" s="380"/>
      <c r="D966" s="358"/>
      <c r="E966" s="358"/>
      <c r="F966" s="358"/>
      <c r="G966" s="381"/>
      <c r="H966" s="358"/>
      <c r="I966" s="393"/>
      <c r="J966" s="358"/>
      <c r="K966" s="358"/>
      <c r="L966" s="358"/>
      <c r="M966" s="358"/>
      <c r="N966" s="358"/>
      <c r="O966" s="358"/>
      <c r="P966" s="358"/>
      <c r="Q966" s="358"/>
      <c r="R966" s="358"/>
      <c r="S966" s="358"/>
      <c r="T966" s="358"/>
      <c r="U966" s="358"/>
      <c r="V966" s="358"/>
      <c r="W966" s="358"/>
      <c r="X966" s="358"/>
      <c r="Y966" s="358"/>
      <c r="Z966" s="358"/>
      <c r="AA966" s="358"/>
      <c r="AB966" s="358"/>
      <c r="AC966" s="358"/>
      <c r="AD966" s="358"/>
      <c r="AE966" s="358"/>
      <c r="AF966" s="358"/>
      <c r="AG966" s="358"/>
      <c r="AH966" s="358"/>
    </row>
    <row r="967">
      <c r="A967" s="354"/>
      <c r="B967" s="354"/>
      <c r="C967" s="375"/>
      <c r="D967" s="354"/>
      <c r="E967" s="354"/>
      <c r="F967" s="354"/>
      <c r="G967" s="376"/>
      <c r="H967" s="354"/>
      <c r="I967" s="395"/>
      <c r="J967" s="354"/>
      <c r="K967" s="354"/>
      <c r="L967" s="354"/>
      <c r="M967" s="354"/>
      <c r="N967" s="354"/>
      <c r="O967" s="354"/>
      <c r="P967" s="354"/>
      <c r="Q967" s="354"/>
      <c r="R967" s="354"/>
      <c r="S967" s="354"/>
      <c r="T967" s="354"/>
      <c r="U967" s="354"/>
      <c r="V967" s="354"/>
      <c r="W967" s="354"/>
      <c r="X967" s="354"/>
      <c r="Y967" s="354"/>
      <c r="Z967" s="354"/>
      <c r="AA967" s="354"/>
      <c r="AB967" s="354"/>
      <c r="AC967" s="354"/>
      <c r="AD967" s="354"/>
      <c r="AE967" s="354"/>
      <c r="AF967" s="354"/>
      <c r="AG967" s="354"/>
      <c r="AH967" s="354"/>
    </row>
    <row r="968">
      <c r="A968" s="358"/>
      <c r="B968" s="358"/>
      <c r="C968" s="380"/>
      <c r="D968" s="358"/>
      <c r="E968" s="358"/>
      <c r="F968" s="358"/>
      <c r="G968" s="381"/>
      <c r="H968" s="358"/>
      <c r="I968" s="393"/>
      <c r="J968" s="358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8"/>
      <c r="AA968" s="358"/>
      <c r="AB968" s="358"/>
      <c r="AC968" s="358"/>
      <c r="AD968" s="358"/>
      <c r="AE968" s="358"/>
      <c r="AF968" s="358"/>
      <c r="AG968" s="358"/>
      <c r="AH968" s="358"/>
    </row>
    <row r="969">
      <c r="A969" s="354"/>
      <c r="B969" s="354"/>
      <c r="C969" s="375"/>
      <c r="D969" s="354"/>
      <c r="E969" s="354"/>
      <c r="F969" s="354"/>
      <c r="G969" s="376"/>
      <c r="H969" s="354"/>
      <c r="I969" s="395"/>
      <c r="J969" s="354"/>
      <c r="K969" s="354"/>
      <c r="L969" s="354"/>
      <c r="M969" s="354"/>
      <c r="N969" s="354"/>
      <c r="O969" s="354"/>
      <c r="P969" s="354"/>
      <c r="Q969" s="354"/>
      <c r="R969" s="354"/>
      <c r="S969" s="354"/>
      <c r="T969" s="354"/>
      <c r="U969" s="354"/>
      <c r="V969" s="354"/>
      <c r="W969" s="354"/>
      <c r="X969" s="354"/>
      <c r="Y969" s="354"/>
      <c r="Z969" s="354"/>
      <c r="AA969" s="354"/>
      <c r="AB969" s="354"/>
      <c r="AC969" s="354"/>
      <c r="AD969" s="354"/>
      <c r="AE969" s="354"/>
      <c r="AF969" s="354"/>
      <c r="AG969" s="354"/>
      <c r="AH969" s="354"/>
    </row>
    <row r="970">
      <c r="A970" s="358"/>
      <c r="B970" s="358"/>
      <c r="C970" s="380"/>
      <c r="D970" s="358"/>
      <c r="E970" s="358"/>
      <c r="F970" s="358"/>
      <c r="G970" s="381"/>
      <c r="H970" s="358"/>
      <c r="I970" s="393"/>
      <c r="J970" s="358"/>
      <c r="K970" s="358"/>
      <c r="L970" s="358"/>
      <c r="M970" s="358"/>
      <c r="N970" s="358"/>
      <c r="O970" s="358"/>
      <c r="P970" s="358"/>
      <c r="Q970" s="358"/>
      <c r="R970" s="358"/>
      <c r="S970" s="358"/>
      <c r="T970" s="358"/>
      <c r="U970" s="358"/>
      <c r="V970" s="358"/>
      <c r="W970" s="358"/>
      <c r="X970" s="358"/>
      <c r="Y970" s="358"/>
      <c r="Z970" s="358"/>
      <c r="AA970" s="358"/>
      <c r="AB970" s="358"/>
      <c r="AC970" s="358"/>
      <c r="AD970" s="358"/>
      <c r="AE970" s="358"/>
      <c r="AF970" s="358"/>
      <c r="AG970" s="358"/>
      <c r="AH970" s="358"/>
    </row>
    <row r="971">
      <c r="A971" s="354"/>
      <c r="B971" s="354"/>
      <c r="C971" s="375"/>
      <c r="D971" s="354"/>
      <c r="E971" s="354"/>
      <c r="F971" s="354"/>
      <c r="G971" s="376"/>
      <c r="H971" s="354"/>
      <c r="I971" s="395"/>
      <c r="J971" s="354"/>
      <c r="K971" s="354"/>
      <c r="L971" s="354"/>
      <c r="M971" s="354"/>
      <c r="N971" s="354"/>
      <c r="O971" s="354"/>
      <c r="P971" s="354"/>
      <c r="Q971" s="354"/>
      <c r="R971" s="354"/>
      <c r="S971" s="354"/>
      <c r="T971" s="354"/>
      <c r="U971" s="354"/>
      <c r="V971" s="354"/>
      <c r="W971" s="354"/>
      <c r="X971" s="354"/>
      <c r="Y971" s="354"/>
      <c r="Z971" s="354"/>
      <c r="AA971" s="354"/>
      <c r="AB971" s="354"/>
      <c r="AC971" s="354"/>
      <c r="AD971" s="354"/>
      <c r="AE971" s="354"/>
      <c r="AF971" s="354"/>
      <c r="AG971" s="354"/>
      <c r="AH971" s="354"/>
    </row>
    <row r="972">
      <c r="A972" s="358"/>
      <c r="B972" s="358"/>
      <c r="C972" s="380"/>
      <c r="D972" s="358"/>
      <c r="E972" s="358"/>
      <c r="F972" s="358"/>
      <c r="G972" s="381"/>
      <c r="H972" s="358"/>
      <c r="I972" s="393"/>
      <c r="J972" s="358"/>
      <c r="K972" s="358"/>
      <c r="L972" s="358"/>
      <c r="M972" s="358"/>
      <c r="N972" s="358"/>
      <c r="O972" s="358"/>
      <c r="P972" s="358"/>
      <c r="Q972" s="358"/>
      <c r="R972" s="358"/>
      <c r="S972" s="358"/>
      <c r="T972" s="358"/>
      <c r="U972" s="358"/>
      <c r="V972" s="358"/>
      <c r="W972" s="358"/>
      <c r="X972" s="358"/>
      <c r="Y972" s="358"/>
      <c r="Z972" s="358"/>
      <c r="AA972" s="358"/>
      <c r="AB972" s="358"/>
      <c r="AC972" s="358"/>
      <c r="AD972" s="358"/>
      <c r="AE972" s="358"/>
      <c r="AF972" s="358"/>
      <c r="AG972" s="358"/>
      <c r="AH972" s="358"/>
    </row>
    <row r="973">
      <c r="A973" s="354"/>
      <c r="B973" s="354"/>
      <c r="C973" s="375"/>
      <c r="D973" s="354"/>
      <c r="E973" s="354"/>
      <c r="F973" s="354"/>
      <c r="G973" s="376"/>
      <c r="H973" s="354"/>
      <c r="I973" s="395"/>
      <c r="J973" s="354"/>
      <c r="K973" s="354"/>
      <c r="L973" s="354"/>
      <c r="M973" s="354"/>
      <c r="N973" s="354"/>
      <c r="O973" s="354"/>
      <c r="P973" s="354"/>
      <c r="Q973" s="354"/>
      <c r="R973" s="354"/>
      <c r="S973" s="354"/>
      <c r="T973" s="354"/>
      <c r="U973" s="354"/>
      <c r="V973" s="354"/>
      <c r="W973" s="354"/>
      <c r="X973" s="354"/>
      <c r="Y973" s="354"/>
      <c r="Z973" s="354"/>
      <c r="AA973" s="354"/>
      <c r="AB973" s="354"/>
      <c r="AC973" s="354"/>
      <c r="AD973" s="354"/>
      <c r="AE973" s="354"/>
      <c r="AF973" s="354"/>
      <c r="AG973" s="354"/>
      <c r="AH973" s="354"/>
    </row>
    <row r="974">
      <c r="A974" s="358"/>
      <c r="B974" s="358"/>
      <c r="C974" s="380"/>
      <c r="D974" s="358"/>
      <c r="E974" s="358"/>
      <c r="F974" s="358"/>
      <c r="G974" s="381"/>
      <c r="H974" s="358"/>
      <c r="I974" s="393"/>
      <c r="J974" s="358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  <c r="Y974" s="358"/>
      <c r="Z974" s="358"/>
      <c r="AA974" s="358"/>
      <c r="AB974" s="358"/>
      <c r="AC974" s="358"/>
      <c r="AD974" s="358"/>
      <c r="AE974" s="358"/>
      <c r="AF974" s="358"/>
      <c r="AG974" s="358"/>
      <c r="AH974" s="358"/>
    </row>
    <row r="975">
      <c r="A975" s="354"/>
      <c r="B975" s="354"/>
      <c r="C975" s="375"/>
      <c r="D975" s="354"/>
      <c r="E975" s="354"/>
      <c r="F975" s="354"/>
      <c r="G975" s="376"/>
      <c r="H975" s="354"/>
      <c r="I975" s="395"/>
      <c r="J975" s="354"/>
      <c r="K975" s="354"/>
      <c r="L975" s="354"/>
      <c r="M975" s="354"/>
      <c r="N975" s="354"/>
      <c r="O975" s="354"/>
      <c r="P975" s="354"/>
      <c r="Q975" s="354"/>
      <c r="R975" s="354"/>
      <c r="S975" s="354"/>
      <c r="T975" s="354"/>
      <c r="U975" s="354"/>
      <c r="V975" s="354"/>
      <c r="W975" s="354"/>
      <c r="X975" s="354"/>
      <c r="Y975" s="354"/>
      <c r="Z975" s="354"/>
      <c r="AA975" s="354"/>
      <c r="AB975" s="354"/>
      <c r="AC975" s="354"/>
      <c r="AD975" s="354"/>
      <c r="AE975" s="354"/>
      <c r="AF975" s="354"/>
      <c r="AG975" s="354"/>
      <c r="AH975" s="354"/>
    </row>
    <row r="976">
      <c r="A976" s="358"/>
      <c r="B976" s="358"/>
      <c r="C976" s="380"/>
      <c r="D976" s="358"/>
      <c r="E976" s="358"/>
      <c r="F976" s="358"/>
      <c r="G976" s="381"/>
      <c r="H976" s="358"/>
      <c r="I976" s="393"/>
      <c r="J976" s="358"/>
      <c r="K976" s="358"/>
      <c r="L976" s="358"/>
      <c r="M976" s="358"/>
      <c r="N976" s="358"/>
      <c r="O976" s="358"/>
      <c r="P976" s="358"/>
      <c r="Q976" s="358"/>
      <c r="R976" s="358"/>
      <c r="S976" s="358"/>
      <c r="T976" s="358"/>
      <c r="U976" s="358"/>
      <c r="V976" s="358"/>
      <c r="W976" s="358"/>
      <c r="X976" s="358"/>
      <c r="Y976" s="358"/>
      <c r="Z976" s="358"/>
      <c r="AA976" s="358"/>
      <c r="AB976" s="358"/>
      <c r="AC976" s="358"/>
      <c r="AD976" s="358"/>
      <c r="AE976" s="358"/>
      <c r="AF976" s="358"/>
      <c r="AG976" s="358"/>
      <c r="AH976" s="358"/>
    </row>
    <row r="977">
      <c r="A977" s="354"/>
      <c r="B977" s="354"/>
      <c r="C977" s="375"/>
      <c r="D977" s="354"/>
      <c r="E977" s="354"/>
      <c r="F977" s="354"/>
      <c r="G977" s="376"/>
      <c r="H977" s="354"/>
      <c r="I977" s="395"/>
      <c r="J977" s="354"/>
      <c r="K977" s="354"/>
      <c r="L977" s="354"/>
      <c r="M977" s="354"/>
      <c r="N977" s="354"/>
      <c r="O977" s="354"/>
      <c r="P977" s="354"/>
      <c r="Q977" s="354"/>
      <c r="R977" s="354"/>
      <c r="S977" s="354"/>
      <c r="T977" s="354"/>
      <c r="U977" s="354"/>
      <c r="V977" s="354"/>
      <c r="W977" s="354"/>
      <c r="X977" s="354"/>
      <c r="Y977" s="354"/>
      <c r="Z977" s="354"/>
      <c r="AA977" s="354"/>
      <c r="AB977" s="354"/>
      <c r="AC977" s="354"/>
      <c r="AD977" s="354"/>
      <c r="AE977" s="354"/>
      <c r="AF977" s="354"/>
      <c r="AG977" s="354"/>
      <c r="AH977" s="354"/>
    </row>
    <row r="978">
      <c r="A978" s="358"/>
      <c r="B978" s="358"/>
      <c r="C978" s="380"/>
      <c r="D978" s="358"/>
      <c r="E978" s="358"/>
      <c r="F978" s="358"/>
      <c r="G978" s="381"/>
      <c r="H978" s="358"/>
      <c r="I978" s="393"/>
      <c r="J978" s="358"/>
      <c r="K978" s="358"/>
      <c r="L978" s="358"/>
      <c r="M978" s="358"/>
      <c r="N978" s="358"/>
      <c r="O978" s="358"/>
      <c r="P978" s="358"/>
      <c r="Q978" s="358"/>
      <c r="R978" s="358"/>
      <c r="S978" s="358"/>
      <c r="T978" s="358"/>
      <c r="U978" s="358"/>
      <c r="V978" s="358"/>
      <c r="W978" s="358"/>
      <c r="X978" s="358"/>
      <c r="Y978" s="358"/>
      <c r="Z978" s="358"/>
      <c r="AA978" s="358"/>
      <c r="AB978" s="358"/>
      <c r="AC978" s="358"/>
      <c r="AD978" s="358"/>
      <c r="AE978" s="358"/>
      <c r="AF978" s="358"/>
      <c r="AG978" s="358"/>
      <c r="AH978" s="358"/>
    </row>
    <row r="979">
      <c r="A979" s="354"/>
      <c r="B979" s="354"/>
      <c r="C979" s="375"/>
      <c r="D979" s="354"/>
      <c r="E979" s="354"/>
      <c r="F979" s="354"/>
      <c r="G979" s="376"/>
      <c r="H979" s="354"/>
      <c r="I979" s="395"/>
      <c r="J979" s="354"/>
      <c r="K979" s="354"/>
      <c r="L979" s="354"/>
      <c r="M979" s="354"/>
      <c r="N979" s="354"/>
      <c r="O979" s="354"/>
      <c r="P979" s="354"/>
      <c r="Q979" s="354"/>
      <c r="R979" s="354"/>
      <c r="S979" s="354"/>
      <c r="T979" s="354"/>
      <c r="U979" s="354"/>
      <c r="V979" s="354"/>
      <c r="W979" s="354"/>
      <c r="X979" s="354"/>
      <c r="Y979" s="354"/>
      <c r="Z979" s="354"/>
      <c r="AA979" s="354"/>
      <c r="AB979" s="354"/>
      <c r="AC979" s="354"/>
      <c r="AD979" s="354"/>
      <c r="AE979" s="354"/>
      <c r="AF979" s="354"/>
      <c r="AG979" s="354"/>
      <c r="AH979" s="354"/>
    </row>
    <row r="980">
      <c r="A980" s="358"/>
      <c r="B980" s="358"/>
      <c r="C980" s="380"/>
      <c r="D980" s="358"/>
      <c r="E980" s="358"/>
      <c r="F980" s="358"/>
      <c r="G980" s="381"/>
      <c r="H980" s="358"/>
      <c r="I980" s="393"/>
      <c r="J980" s="358"/>
      <c r="K980" s="358"/>
      <c r="L980" s="358"/>
      <c r="M980" s="358"/>
      <c r="N980" s="358"/>
      <c r="O980" s="358"/>
      <c r="P980" s="358"/>
      <c r="Q980" s="358"/>
      <c r="R980" s="358"/>
      <c r="S980" s="358"/>
      <c r="T980" s="358"/>
      <c r="U980" s="358"/>
      <c r="V980" s="358"/>
      <c r="W980" s="358"/>
      <c r="X980" s="358"/>
      <c r="Y980" s="358"/>
      <c r="Z980" s="358"/>
      <c r="AA980" s="358"/>
      <c r="AB980" s="358"/>
      <c r="AC980" s="358"/>
      <c r="AD980" s="358"/>
      <c r="AE980" s="358"/>
      <c r="AF980" s="358"/>
      <c r="AG980" s="358"/>
      <c r="AH980" s="358"/>
    </row>
    <row r="981">
      <c r="A981" s="354"/>
      <c r="B981" s="354"/>
      <c r="C981" s="375"/>
      <c r="D981" s="354"/>
      <c r="E981" s="354"/>
      <c r="F981" s="354"/>
      <c r="G981" s="376"/>
      <c r="H981" s="354"/>
      <c r="I981" s="395"/>
      <c r="J981" s="354"/>
      <c r="K981" s="354"/>
      <c r="L981" s="354"/>
      <c r="M981" s="354"/>
      <c r="N981" s="354"/>
      <c r="O981" s="354"/>
      <c r="P981" s="354"/>
      <c r="Q981" s="354"/>
      <c r="R981" s="354"/>
      <c r="S981" s="354"/>
      <c r="T981" s="354"/>
      <c r="U981" s="354"/>
      <c r="V981" s="354"/>
      <c r="W981" s="354"/>
      <c r="X981" s="354"/>
      <c r="Y981" s="354"/>
      <c r="Z981" s="354"/>
      <c r="AA981" s="354"/>
      <c r="AB981" s="354"/>
      <c r="AC981" s="354"/>
      <c r="AD981" s="354"/>
      <c r="AE981" s="354"/>
      <c r="AF981" s="354"/>
      <c r="AG981" s="354"/>
      <c r="AH981" s="354"/>
    </row>
    <row r="982">
      <c r="A982" s="358"/>
      <c r="B982" s="358"/>
      <c r="C982" s="380"/>
      <c r="D982" s="358"/>
      <c r="E982" s="358"/>
      <c r="F982" s="358"/>
      <c r="G982" s="381"/>
      <c r="H982" s="358"/>
      <c r="I982" s="393"/>
      <c r="J982" s="358"/>
      <c r="K982" s="358"/>
      <c r="L982" s="358"/>
      <c r="M982" s="358"/>
      <c r="N982" s="358"/>
      <c r="O982" s="358"/>
      <c r="P982" s="358"/>
      <c r="Q982" s="358"/>
      <c r="R982" s="358"/>
      <c r="S982" s="358"/>
      <c r="T982" s="358"/>
      <c r="U982" s="358"/>
      <c r="V982" s="358"/>
      <c r="W982" s="358"/>
      <c r="X982" s="358"/>
      <c r="Y982" s="358"/>
      <c r="Z982" s="358"/>
      <c r="AA982" s="358"/>
      <c r="AB982" s="358"/>
      <c r="AC982" s="358"/>
      <c r="AD982" s="358"/>
      <c r="AE982" s="358"/>
      <c r="AF982" s="358"/>
      <c r="AG982" s="358"/>
      <c r="AH982" s="358"/>
    </row>
    <row r="983">
      <c r="A983" s="354"/>
      <c r="B983" s="354"/>
      <c r="C983" s="375"/>
      <c r="D983" s="354"/>
      <c r="E983" s="354"/>
      <c r="F983" s="354"/>
      <c r="G983" s="376"/>
      <c r="H983" s="354"/>
      <c r="I983" s="395"/>
      <c r="J983" s="354"/>
      <c r="K983" s="354"/>
      <c r="L983" s="354"/>
      <c r="M983" s="354"/>
      <c r="N983" s="354"/>
      <c r="O983" s="354"/>
      <c r="P983" s="354"/>
      <c r="Q983" s="354"/>
      <c r="R983" s="354"/>
      <c r="S983" s="354"/>
      <c r="T983" s="354"/>
      <c r="U983" s="354"/>
      <c r="V983" s="354"/>
      <c r="W983" s="354"/>
      <c r="X983" s="354"/>
      <c r="Y983" s="354"/>
      <c r="Z983" s="354"/>
      <c r="AA983" s="354"/>
      <c r="AB983" s="354"/>
      <c r="AC983" s="354"/>
      <c r="AD983" s="354"/>
      <c r="AE983" s="354"/>
      <c r="AF983" s="354"/>
      <c r="AG983" s="354"/>
      <c r="AH983" s="354"/>
    </row>
    <row r="984">
      <c r="A984" s="358"/>
      <c r="B984" s="358"/>
      <c r="C984" s="380"/>
      <c r="D984" s="358"/>
      <c r="E984" s="358"/>
      <c r="F984" s="358"/>
      <c r="G984" s="381"/>
      <c r="H984" s="358"/>
      <c r="I984" s="393"/>
      <c r="J984" s="358"/>
      <c r="K984" s="358"/>
      <c r="L984" s="358"/>
      <c r="M984" s="358"/>
      <c r="N984" s="358"/>
      <c r="O984" s="358"/>
      <c r="P984" s="358"/>
      <c r="Q984" s="358"/>
      <c r="R984" s="358"/>
      <c r="S984" s="358"/>
      <c r="T984" s="358"/>
      <c r="U984" s="358"/>
      <c r="V984" s="358"/>
      <c r="W984" s="358"/>
      <c r="X984" s="358"/>
      <c r="Y984" s="358"/>
      <c r="Z984" s="358"/>
      <c r="AA984" s="358"/>
      <c r="AB984" s="358"/>
      <c r="AC984" s="358"/>
      <c r="AD984" s="358"/>
      <c r="AE984" s="358"/>
      <c r="AF984" s="358"/>
      <c r="AG984" s="358"/>
      <c r="AH984" s="358"/>
    </row>
    <row r="985">
      <c r="A985" s="354"/>
      <c r="B985" s="354"/>
      <c r="C985" s="375"/>
      <c r="D985" s="354"/>
      <c r="E985" s="354"/>
      <c r="F985" s="354"/>
      <c r="G985" s="376"/>
      <c r="H985" s="354"/>
      <c r="I985" s="395"/>
      <c r="J985" s="354"/>
      <c r="K985" s="354"/>
      <c r="L985" s="354"/>
      <c r="M985" s="354"/>
      <c r="N985" s="354"/>
      <c r="O985" s="354"/>
      <c r="P985" s="354"/>
      <c r="Q985" s="354"/>
      <c r="R985" s="354"/>
      <c r="S985" s="354"/>
      <c r="T985" s="354"/>
      <c r="U985" s="354"/>
      <c r="V985" s="354"/>
      <c r="W985" s="354"/>
      <c r="X985" s="354"/>
      <c r="Y985" s="354"/>
      <c r="Z985" s="354"/>
      <c r="AA985" s="354"/>
      <c r="AB985" s="354"/>
      <c r="AC985" s="354"/>
      <c r="AD985" s="354"/>
      <c r="AE985" s="354"/>
      <c r="AF985" s="354"/>
      <c r="AG985" s="354"/>
      <c r="AH985" s="354"/>
    </row>
    <row r="986">
      <c r="A986" s="358"/>
      <c r="B986" s="358"/>
      <c r="C986" s="380"/>
      <c r="D986" s="358"/>
      <c r="E986" s="358"/>
      <c r="F986" s="358"/>
      <c r="G986" s="381"/>
      <c r="H986" s="358"/>
      <c r="I986" s="393"/>
      <c r="J986" s="358"/>
      <c r="K986" s="358"/>
      <c r="L986" s="358"/>
      <c r="M986" s="358"/>
      <c r="N986" s="358"/>
      <c r="O986" s="358"/>
      <c r="P986" s="358"/>
      <c r="Q986" s="358"/>
      <c r="R986" s="358"/>
      <c r="S986" s="358"/>
      <c r="T986" s="358"/>
      <c r="U986" s="358"/>
      <c r="V986" s="358"/>
      <c r="W986" s="358"/>
      <c r="X986" s="358"/>
      <c r="Y986" s="358"/>
      <c r="Z986" s="358"/>
      <c r="AA986" s="358"/>
      <c r="AB986" s="358"/>
      <c r="AC986" s="358"/>
      <c r="AD986" s="358"/>
      <c r="AE986" s="358"/>
      <c r="AF986" s="358"/>
      <c r="AG986" s="358"/>
      <c r="AH986" s="358"/>
    </row>
    <row r="987">
      <c r="A987" s="354"/>
      <c r="B987" s="354"/>
      <c r="C987" s="375"/>
      <c r="D987" s="354"/>
      <c r="E987" s="354"/>
      <c r="F987" s="354"/>
      <c r="G987" s="376"/>
      <c r="H987" s="354"/>
      <c r="I987" s="395"/>
      <c r="J987" s="354"/>
      <c r="K987" s="354"/>
      <c r="L987" s="354"/>
      <c r="M987" s="354"/>
      <c r="N987" s="354"/>
      <c r="O987" s="354"/>
      <c r="P987" s="354"/>
      <c r="Q987" s="354"/>
      <c r="R987" s="354"/>
      <c r="S987" s="354"/>
      <c r="T987" s="354"/>
      <c r="U987" s="354"/>
      <c r="V987" s="354"/>
      <c r="W987" s="354"/>
      <c r="X987" s="354"/>
      <c r="Y987" s="354"/>
      <c r="Z987" s="354"/>
      <c r="AA987" s="354"/>
      <c r="AB987" s="354"/>
      <c r="AC987" s="354"/>
      <c r="AD987" s="354"/>
      <c r="AE987" s="354"/>
      <c r="AF987" s="354"/>
      <c r="AG987" s="354"/>
      <c r="AH987" s="354"/>
    </row>
    <row r="988">
      <c r="A988" s="358"/>
      <c r="B988" s="358"/>
      <c r="C988" s="380"/>
      <c r="D988" s="358"/>
      <c r="E988" s="358"/>
      <c r="F988" s="358"/>
      <c r="G988" s="381"/>
      <c r="H988" s="358"/>
      <c r="I988" s="393"/>
      <c r="J988" s="358"/>
      <c r="K988" s="358"/>
      <c r="L988" s="358"/>
      <c r="M988" s="358"/>
      <c r="N988" s="358"/>
      <c r="O988" s="358"/>
      <c r="P988" s="358"/>
      <c r="Q988" s="358"/>
      <c r="R988" s="358"/>
      <c r="S988" s="358"/>
      <c r="T988" s="358"/>
      <c r="U988" s="358"/>
      <c r="V988" s="358"/>
      <c r="W988" s="358"/>
      <c r="X988" s="358"/>
      <c r="Y988" s="358"/>
      <c r="Z988" s="358"/>
      <c r="AA988" s="358"/>
      <c r="AB988" s="358"/>
      <c r="AC988" s="358"/>
      <c r="AD988" s="358"/>
      <c r="AE988" s="358"/>
      <c r="AF988" s="358"/>
      <c r="AG988" s="358"/>
      <c r="AH988" s="358"/>
    </row>
    <row r="989">
      <c r="A989" s="354"/>
      <c r="B989" s="354"/>
      <c r="C989" s="375"/>
      <c r="D989" s="354"/>
      <c r="E989" s="354"/>
      <c r="F989" s="354"/>
      <c r="G989" s="376"/>
      <c r="H989" s="354"/>
      <c r="I989" s="395"/>
      <c r="J989" s="354"/>
      <c r="K989" s="354"/>
      <c r="L989" s="354"/>
      <c r="M989" s="354"/>
      <c r="N989" s="354"/>
      <c r="O989" s="354"/>
      <c r="P989" s="354"/>
      <c r="Q989" s="354"/>
      <c r="R989" s="354"/>
      <c r="S989" s="354"/>
      <c r="T989" s="354"/>
      <c r="U989" s="354"/>
      <c r="V989" s="354"/>
      <c r="W989" s="354"/>
      <c r="X989" s="354"/>
      <c r="Y989" s="354"/>
      <c r="Z989" s="354"/>
      <c r="AA989" s="354"/>
      <c r="AB989" s="354"/>
      <c r="AC989" s="354"/>
      <c r="AD989" s="354"/>
      <c r="AE989" s="354"/>
      <c r="AF989" s="354"/>
      <c r="AG989" s="354"/>
      <c r="AH989" s="354"/>
    </row>
    <row r="990">
      <c r="A990" s="358"/>
      <c r="B990" s="358"/>
      <c r="C990" s="380"/>
      <c r="D990" s="358"/>
      <c r="E990" s="358"/>
      <c r="F990" s="358"/>
      <c r="G990" s="381"/>
      <c r="H990" s="358"/>
      <c r="I990" s="393"/>
      <c r="J990" s="358"/>
      <c r="K990" s="358"/>
      <c r="L990" s="358"/>
      <c r="M990" s="358"/>
      <c r="N990" s="358"/>
      <c r="O990" s="358"/>
      <c r="P990" s="358"/>
      <c r="Q990" s="358"/>
      <c r="R990" s="358"/>
      <c r="S990" s="358"/>
      <c r="T990" s="358"/>
      <c r="U990" s="358"/>
      <c r="V990" s="358"/>
      <c r="W990" s="358"/>
      <c r="X990" s="358"/>
      <c r="Y990" s="358"/>
      <c r="Z990" s="358"/>
      <c r="AA990" s="358"/>
      <c r="AB990" s="358"/>
      <c r="AC990" s="358"/>
      <c r="AD990" s="358"/>
      <c r="AE990" s="358"/>
      <c r="AF990" s="358"/>
      <c r="AG990" s="358"/>
      <c r="AH990" s="358"/>
    </row>
    <row r="991">
      <c r="A991" s="354"/>
      <c r="B991" s="354"/>
      <c r="C991" s="375"/>
      <c r="D991" s="354"/>
      <c r="E991" s="354"/>
      <c r="F991" s="354"/>
      <c r="G991" s="376"/>
      <c r="H991" s="354"/>
      <c r="I991" s="395"/>
      <c r="J991" s="354"/>
      <c r="K991" s="354"/>
      <c r="L991" s="354"/>
      <c r="M991" s="354"/>
      <c r="N991" s="354"/>
      <c r="O991" s="354"/>
      <c r="P991" s="354"/>
      <c r="Q991" s="354"/>
      <c r="R991" s="354"/>
      <c r="S991" s="354"/>
      <c r="T991" s="354"/>
      <c r="U991" s="354"/>
      <c r="V991" s="354"/>
      <c r="W991" s="354"/>
      <c r="X991" s="354"/>
      <c r="Y991" s="354"/>
      <c r="Z991" s="354"/>
      <c r="AA991" s="354"/>
      <c r="AB991" s="354"/>
      <c r="AC991" s="354"/>
      <c r="AD991" s="354"/>
      <c r="AE991" s="354"/>
      <c r="AF991" s="354"/>
      <c r="AG991" s="354"/>
      <c r="AH991" s="354"/>
    </row>
    <row r="992">
      <c r="A992" s="358"/>
      <c r="B992" s="358"/>
      <c r="C992" s="380"/>
      <c r="D992" s="358"/>
      <c r="E992" s="358"/>
      <c r="F992" s="358"/>
      <c r="G992" s="381"/>
      <c r="H992" s="358"/>
      <c r="I992" s="393"/>
      <c r="J992" s="358"/>
      <c r="K992" s="358"/>
      <c r="L992" s="358"/>
      <c r="M992" s="358"/>
      <c r="N992" s="358"/>
      <c r="O992" s="358"/>
      <c r="P992" s="358"/>
      <c r="Q992" s="358"/>
      <c r="R992" s="358"/>
      <c r="S992" s="358"/>
      <c r="T992" s="358"/>
      <c r="U992" s="358"/>
      <c r="V992" s="358"/>
      <c r="W992" s="358"/>
      <c r="X992" s="358"/>
      <c r="Y992" s="358"/>
      <c r="Z992" s="358"/>
      <c r="AA992" s="358"/>
      <c r="AB992" s="358"/>
      <c r="AC992" s="358"/>
      <c r="AD992" s="358"/>
      <c r="AE992" s="358"/>
      <c r="AF992" s="358"/>
      <c r="AG992" s="358"/>
      <c r="AH992" s="358"/>
    </row>
    <row r="993">
      <c r="A993" s="354"/>
      <c r="B993" s="354"/>
      <c r="C993" s="375"/>
      <c r="D993" s="354"/>
      <c r="E993" s="354"/>
      <c r="F993" s="354"/>
      <c r="G993" s="376"/>
      <c r="H993" s="354"/>
      <c r="I993" s="395"/>
      <c r="J993" s="354"/>
      <c r="K993" s="354"/>
      <c r="L993" s="354"/>
      <c r="M993" s="354"/>
      <c r="N993" s="354"/>
      <c r="O993" s="354"/>
      <c r="P993" s="354"/>
      <c r="Q993" s="354"/>
      <c r="R993" s="354"/>
      <c r="S993" s="354"/>
      <c r="T993" s="354"/>
      <c r="U993" s="354"/>
      <c r="V993" s="354"/>
      <c r="W993" s="354"/>
      <c r="X993" s="354"/>
      <c r="Y993" s="354"/>
      <c r="Z993" s="354"/>
      <c r="AA993" s="354"/>
      <c r="AB993" s="354"/>
      <c r="AC993" s="354"/>
      <c r="AD993" s="354"/>
      <c r="AE993" s="354"/>
      <c r="AF993" s="354"/>
      <c r="AG993" s="354"/>
      <c r="AH993" s="354"/>
    </row>
    <row r="994">
      <c r="A994" s="358"/>
      <c r="B994" s="358"/>
      <c r="C994" s="380"/>
      <c r="D994" s="358"/>
      <c r="E994" s="358"/>
      <c r="F994" s="358"/>
      <c r="G994" s="381"/>
      <c r="H994" s="358"/>
      <c r="I994" s="393"/>
      <c r="J994" s="358"/>
      <c r="K994" s="358"/>
      <c r="L994" s="358"/>
      <c r="M994" s="358"/>
      <c r="N994" s="358"/>
      <c r="O994" s="358"/>
      <c r="P994" s="358"/>
      <c r="Q994" s="358"/>
      <c r="R994" s="358"/>
      <c r="S994" s="358"/>
      <c r="T994" s="358"/>
      <c r="U994" s="358"/>
      <c r="V994" s="358"/>
      <c r="W994" s="358"/>
      <c r="X994" s="358"/>
      <c r="Y994" s="358"/>
      <c r="Z994" s="358"/>
      <c r="AA994" s="358"/>
      <c r="AB994" s="358"/>
      <c r="AC994" s="358"/>
      <c r="AD994" s="358"/>
      <c r="AE994" s="358"/>
      <c r="AF994" s="358"/>
      <c r="AG994" s="358"/>
      <c r="AH994" s="358"/>
    </row>
    <row r="995">
      <c r="A995" s="354"/>
      <c r="B995" s="354"/>
      <c r="C995" s="375"/>
      <c r="D995" s="354"/>
      <c r="E995" s="354"/>
      <c r="F995" s="354"/>
      <c r="G995" s="376"/>
      <c r="H995" s="354"/>
      <c r="I995" s="395"/>
      <c r="J995" s="354"/>
      <c r="K995" s="354"/>
      <c r="L995" s="354"/>
      <c r="M995" s="354"/>
      <c r="N995" s="354"/>
      <c r="O995" s="354"/>
      <c r="P995" s="354"/>
      <c r="Q995" s="354"/>
      <c r="R995" s="354"/>
      <c r="S995" s="354"/>
      <c r="T995" s="354"/>
      <c r="U995" s="354"/>
      <c r="V995" s="354"/>
      <c r="W995" s="354"/>
      <c r="X995" s="354"/>
      <c r="Y995" s="354"/>
      <c r="Z995" s="354"/>
      <c r="AA995" s="354"/>
      <c r="AB995" s="354"/>
      <c r="AC995" s="354"/>
      <c r="AD995" s="354"/>
      <c r="AE995" s="354"/>
      <c r="AF995" s="354"/>
      <c r="AG995" s="354"/>
      <c r="AH995" s="354"/>
    </row>
  </sheetData>
  <mergeCells count="1">
    <mergeCell ref="B49:C49"/>
  </mergeCells>
  <hyperlinks>
    <hyperlink r:id="rId1" ref="AC2"/>
    <hyperlink r:id="rId2" ref="AC23"/>
    <hyperlink r:id="rId3" ref="U36"/>
  </hyperlinks>
  <printOptions gridLines="1" horizontalCentered="1"/>
  <pageMargins bottom="0.75" footer="0.0" header="0.0" left="0.7" right="0.7" top="0.75"/>
  <pageSetup fitToHeight="0" cellComments="atEnd" orientation="landscape" pageOrder="overThenDown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6" t="s">
        <v>765</v>
      </c>
      <c r="B1" s="396" t="s">
        <v>766</v>
      </c>
    </row>
    <row r="2">
      <c r="A2" s="397" t="s">
        <v>767</v>
      </c>
      <c r="B2" s="397" t="s">
        <v>768</v>
      </c>
    </row>
    <row r="3">
      <c r="A3" s="397" t="s">
        <v>769</v>
      </c>
      <c r="B3" s="397" t="s">
        <v>770</v>
      </c>
    </row>
    <row r="4">
      <c r="A4" s="397" t="s">
        <v>771</v>
      </c>
      <c r="B4" s="397" t="s">
        <v>772</v>
      </c>
    </row>
    <row r="5">
      <c r="A5" s="397" t="s">
        <v>773</v>
      </c>
      <c r="B5" s="397" t="s">
        <v>774</v>
      </c>
    </row>
    <row r="6">
      <c r="A6" s="397" t="s">
        <v>775</v>
      </c>
      <c r="B6" s="397" t="s">
        <v>770</v>
      </c>
    </row>
    <row r="7">
      <c r="A7" s="397" t="s">
        <v>776</v>
      </c>
      <c r="B7" s="397" t="s">
        <v>777</v>
      </c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4.0"/>
    <col customWidth="1" min="2" max="2" width="9.88"/>
    <col customWidth="1" min="3" max="3" width="15.0"/>
    <col customWidth="1" min="4" max="4" width="24.88"/>
    <col customWidth="1" min="5" max="5" width="34.75"/>
    <col customWidth="1" min="6" max="6" width="36.25"/>
    <col customWidth="1" min="9" max="9" width="45.63"/>
    <col customWidth="1" min="10" max="10" width="37.25"/>
  </cols>
  <sheetData>
    <row r="1">
      <c r="A1" s="232" t="s">
        <v>778</v>
      </c>
      <c r="B1" s="232" t="s">
        <v>779</v>
      </c>
      <c r="C1" s="231" t="s">
        <v>780</v>
      </c>
      <c r="D1" s="231" t="s">
        <v>234</v>
      </c>
      <c r="E1" s="231" t="s">
        <v>781</v>
      </c>
      <c r="F1" s="231" t="s">
        <v>782</v>
      </c>
      <c r="G1" s="398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</row>
    <row r="2">
      <c r="A2" s="224"/>
      <c r="B2" s="224"/>
      <c r="C2" s="224" t="s">
        <v>783</v>
      </c>
      <c r="D2" s="226"/>
      <c r="E2" s="226"/>
      <c r="F2" s="226"/>
      <c r="G2" s="2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>
      <c r="A3" s="224"/>
      <c r="B3" s="224" t="b">
        <v>0</v>
      </c>
      <c r="C3" s="224"/>
      <c r="D3" s="224"/>
      <c r="E3" s="224"/>
      <c r="F3" s="226"/>
      <c r="G3" s="2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>
      <c r="A4" s="224"/>
      <c r="B4" s="224" t="b">
        <v>0</v>
      </c>
      <c r="C4" s="224"/>
      <c r="D4" s="264"/>
      <c r="E4" s="224"/>
      <c r="F4" s="226"/>
      <c r="G4" s="2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>
      <c r="A5" s="224"/>
      <c r="B5" s="224" t="b">
        <v>0</v>
      </c>
      <c r="C5" s="224"/>
      <c r="D5" s="399"/>
      <c r="E5" s="224"/>
      <c r="F5" s="226"/>
      <c r="G5" s="22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>
      <c r="A6" s="224"/>
      <c r="B6" s="224" t="b">
        <v>0</v>
      </c>
      <c r="C6" s="224"/>
      <c r="D6" s="264"/>
      <c r="E6" s="224"/>
      <c r="F6" s="226"/>
      <c r="G6" s="2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>
      <c r="A7" s="224"/>
      <c r="B7" s="224" t="b">
        <v>0</v>
      </c>
      <c r="C7" s="224"/>
      <c r="D7" s="264"/>
      <c r="E7" s="224"/>
      <c r="F7" s="226"/>
      <c r="G7" s="22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>
      <c r="A8" s="224"/>
      <c r="B8" s="224" t="b">
        <v>0</v>
      </c>
      <c r="C8" s="224"/>
      <c r="D8" s="264"/>
      <c r="E8" s="224"/>
      <c r="F8" s="226"/>
      <c r="G8" s="22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>
      <c r="A9" s="224"/>
      <c r="B9" s="224" t="b">
        <v>0</v>
      </c>
      <c r="C9" s="224"/>
      <c r="D9" s="254"/>
      <c r="E9" s="224"/>
      <c r="F9" s="226"/>
      <c r="G9" s="22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>
      <c r="A10" s="224"/>
      <c r="B10" s="224" t="b">
        <v>0</v>
      </c>
      <c r="C10" s="224"/>
      <c r="D10" s="254"/>
      <c r="E10" s="224"/>
      <c r="F10" s="224"/>
      <c r="G10" s="2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>
      <c r="A11" s="224"/>
      <c r="B11" s="224" t="b">
        <v>0</v>
      </c>
      <c r="C11" s="224"/>
      <c r="D11" s="400"/>
      <c r="E11" s="224"/>
      <c r="F11" s="226"/>
      <c r="G11" s="22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>
      <c r="A12" s="224"/>
      <c r="B12" s="224" t="b">
        <v>0</v>
      </c>
      <c r="C12" s="224"/>
      <c r="D12" s="264"/>
      <c r="E12" s="224"/>
      <c r="F12" s="226"/>
      <c r="G12" s="22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>
      <c r="A13" s="224"/>
      <c r="B13" s="224" t="b">
        <v>0</v>
      </c>
      <c r="C13" s="224"/>
      <c r="D13" s="264"/>
      <c r="E13" s="224"/>
      <c r="F13" s="4"/>
      <c r="G13" s="22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>
      <c r="A14" s="224"/>
      <c r="B14" s="224" t="b">
        <v>0</v>
      </c>
      <c r="C14" s="224"/>
      <c r="D14" s="264"/>
      <c r="E14" s="224"/>
      <c r="F14" s="4"/>
      <c r="G14" s="226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>
      <c r="A15" s="224"/>
      <c r="B15" s="224" t="b">
        <v>0</v>
      </c>
      <c r="C15" s="224"/>
      <c r="D15" s="264"/>
      <c r="E15" s="224"/>
      <c r="F15" s="226"/>
      <c r="G15" s="226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>
      <c r="A16" s="224"/>
      <c r="B16" s="224" t="b">
        <v>0</v>
      </c>
      <c r="C16" s="224"/>
      <c r="D16" s="264"/>
      <c r="E16" s="224"/>
      <c r="F16" s="226"/>
      <c r="G16" s="226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>
      <c r="A17" s="224"/>
      <c r="B17" s="224" t="b">
        <v>0</v>
      </c>
      <c r="C17" s="224"/>
      <c r="D17" s="264"/>
      <c r="E17" s="224"/>
      <c r="F17" s="226"/>
      <c r="G17" s="226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>
      <c r="A18" s="224"/>
      <c r="B18" s="224"/>
      <c r="C18" s="224" t="s">
        <v>784</v>
      </c>
      <c r="D18" s="226"/>
      <c r="E18" s="226"/>
      <c r="F18" s="226"/>
      <c r="G18" s="22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>
      <c r="A19" s="224"/>
      <c r="B19" s="224" t="b">
        <v>0</v>
      </c>
      <c r="C19" s="226"/>
      <c r="D19" s="224"/>
      <c r="E19" s="224"/>
      <c r="F19" s="401"/>
      <c r="G19" s="402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>
      <c r="A20" s="224"/>
      <c r="B20" s="224" t="b">
        <v>0</v>
      </c>
      <c r="C20" s="226"/>
      <c r="D20" s="224"/>
      <c r="E20" s="224"/>
      <c r="F20" s="224"/>
      <c r="G20" s="402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>
      <c r="A21" s="224"/>
      <c r="B21" s="224" t="b">
        <v>0</v>
      </c>
      <c r="C21" s="226"/>
      <c r="D21" s="224"/>
      <c r="E21" s="224"/>
      <c r="F21" s="224"/>
      <c r="G21" s="402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>
      <c r="A22" s="224"/>
      <c r="B22" s="224" t="b">
        <v>0</v>
      </c>
      <c r="C22" s="226"/>
      <c r="D22" s="224"/>
      <c r="E22" s="224"/>
      <c r="F22" s="401"/>
      <c r="G22" s="40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>
      <c r="A23" s="224"/>
      <c r="B23" s="224" t="b">
        <v>0</v>
      </c>
      <c r="C23" s="226"/>
      <c r="D23" s="224"/>
      <c r="E23" s="224"/>
      <c r="F23" s="403"/>
      <c r="G23" s="402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>
      <c r="A24" s="224"/>
      <c r="B24" s="224" t="b">
        <v>0</v>
      </c>
      <c r="C24" s="226"/>
      <c r="D24" s="224"/>
      <c r="E24" s="224"/>
      <c r="F24" s="404"/>
      <c r="G24" s="402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>
      <c r="A25" s="224"/>
      <c r="B25" s="224" t="b">
        <v>0</v>
      </c>
      <c r="C25" s="226"/>
      <c r="D25" s="224"/>
      <c r="E25" s="224"/>
      <c r="F25" s="226"/>
      <c r="G25" s="226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>
      <c r="A26" s="224"/>
      <c r="B26" s="224" t="b">
        <v>0</v>
      </c>
      <c r="C26" s="226"/>
      <c r="D26" s="224"/>
      <c r="E26" s="224"/>
      <c r="F26" s="226"/>
      <c r="G26" s="226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>
      <c r="A27" s="224"/>
      <c r="B27" s="224" t="b">
        <v>0</v>
      </c>
      <c r="C27" s="226"/>
      <c r="D27" s="224"/>
      <c r="E27" s="224"/>
      <c r="F27" s="226"/>
      <c r="G27" s="226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>
      <c r="A28" s="224"/>
      <c r="B28" s="224"/>
      <c r="C28" s="224" t="s">
        <v>785</v>
      </c>
      <c r="D28" s="226"/>
      <c r="E28" s="226"/>
      <c r="F28" s="226"/>
      <c r="G28" s="226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>
      <c r="A29" s="224"/>
      <c r="B29" s="224" t="b">
        <v>0</v>
      </c>
      <c r="C29" s="226"/>
      <c r="D29" s="224"/>
      <c r="E29" s="224"/>
      <c r="F29" s="224"/>
      <c r="G29" s="402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>
      <c r="A30" s="224"/>
      <c r="B30" s="224"/>
      <c r="C30" s="224" t="s">
        <v>786</v>
      </c>
      <c r="D30" s="226"/>
      <c r="E30" s="226"/>
      <c r="F30" s="226"/>
      <c r="G30" s="226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>
      <c r="A31" s="224"/>
      <c r="B31" s="224" t="b">
        <v>0</v>
      </c>
      <c r="C31" s="226"/>
      <c r="D31" s="224"/>
      <c r="E31" s="224"/>
      <c r="F31" s="224"/>
      <c r="G31" s="40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>
      <c r="A32" s="224"/>
      <c r="B32" s="224" t="b">
        <v>0</v>
      </c>
      <c r="C32" s="226"/>
      <c r="D32" s="224"/>
      <c r="E32" s="224"/>
      <c r="F32" s="224"/>
      <c r="G32" s="40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>
      <c r="A33" s="224"/>
      <c r="B33" s="224" t="b">
        <v>0</v>
      </c>
      <c r="C33" s="226"/>
      <c r="D33" s="224"/>
      <c r="E33" s="224"/>
      <c r="F33" s="224"/>
      <c r="G33" s="40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>
      <c r="A34" s="224"/>
      <c r="B34" s="224" t="b">
        <v>0</v>
      </c>
      <c r="C34" s="226"/>
      <c r="D34" s="224"/>
      <c r="E34" s="224"/>
      <c r="F34" s="224"/>
      <c r="G34" s="40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>
      <c r="A35" s="224"/>
      <c r="B35" s="224" t="b">
        <v>0</v>
      </c>
      <c r="C35" s="226"/>
      <c r="D35" s="224"/>
      <c r="E35" s="224"/>
      <c r="F35" s="224"/>
      <c r="G35" s="22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>
      <c r="A36" s="224"/>
      <c r="B36" s="224" t="b">
        <v>0</v>
      </c>
      <c r="C36" s="226"/>
      <c r="D36" s="224"/>
      <c r="E36" s="224"/>
      <c r="F36" s="224"/>
      <c r="G36" s="40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>
      <c r="A37" s="224"/>
      <c r="B37" s="224"/>
      <c r="C37" s="224" t="s">
        <v>142</v>
      </c>
      <c r="D37" s="226"/>
      <c r="E37" s="226"/>
      <c r="F37" s="226"/>
      <c r="G37" s="226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>
      <c r="A38" s="224"/>
      <c r="B38" s="224" t="b">
        <v>0</v>
      </c>
      <c r="C38" s="226"/>
      <c r="D38" s="224"/>
      <c r="E38" s="224"/>
      <c r="F38" s="224"/>
      <c r="G38" s="402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>
      <c r="A39" s="224"/>
      <c r="B39" s="224" t="b">
        <v>0</v>
      </c>
      <c r="C39" s="226"/>
      <c r="D39" s="224"/>
      <c r="E39" s="224"/>
      <c r="F39" s="224"/>
      <c r="G39" s="402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>
      <c r="A40" s="224"/>
      <c r="B40" s="224" t="b">
        <v>0</v>
      </c>
      <c r="C40" s="226"/>
      <c r="D40" s="224"/>
      <c r="E40" s="224"/>
      <c r="F40" s="401"/>
      <c r="G40" s="402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>
      <c r="A41" s="224"/>
      <c r="B41" s="224" t="b">
        <v>0</v>
      </c>
      <c r="C41" s="226"/>
      <c r="D41" s="224"/>
      <c r="E41" s="224"/>
      <c r="F41" s="224"/>
      <c r="G41" s="402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>
      <c r="A42" s="224"/>
      <c r="B42" s="224"/>
      <c r="C42" s="224" t="s">
        <v>196</v>
      </c>
      <c r="D42" s="226"/>
      <c r="E42" s="226"/>
      <c r="F42" s="226"/>
      <c r="G42" s="226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>
      <c r="A43" s="224"/>
      <c r="B43" s="224" t="b">
        <v>0</v>
      </c>
      <c r="C43" s="226"/>
      <c r="D43" s="224"/>
      <c r="E43" s="224"/>
      <c r="F43" s="224"/>
      <c r="G43" s="402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>
      <c r="A44" s="224"/>
      <c r="B44" s="224" t="b">
        <v>0</v>
      </c>
      <c r="C44" s="224"/>
      <c r="D44" s="224"/>
      <c r="E44" s="402"/>
      <c r="F44" s="402"/>
      <c r="G44" s="402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>
      <c r="A45" s="224"/>
      <c r="B45" s="402"/>
      <c r="C45" s="224"/>
      <c r="D45" s="224"/>
      <c r="E45" s="224"/>
      <c r="F45" s="402"/>
      <c r="G45" s="402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>
      <c r="A46" s="224"/>
      <c r="B46" s="224" t="b">
        <v>0</v>
      </c>
      <c r="C46" s="224" t="s">
        <v>787</v>
      </c>
      <c r="D46" s="224"/>
      <c r="E46" s="224"/>
      <c r="F46" s="402"/>
      <c r="G46" s="402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>
      <c r="A47" s="224"/>
      <c r="B47" s="4"/>
      <c r="C47" s="402"/>
      <c r="D47" s="405"/>
      <c r="E47" s="224"/>
      <c r="F47" s="402"/>
      <c r="G47" s="402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>
      <c r="A48" s="224"/>
      <c r="B48" s="224" t="b">
        <v>0</v>
      </c>
      <c r="C48" s="224" t="s">
        <v>788</v>
      </c>
      <c r="D48" s="224"/>
      <c r="E48" s="224"/>
      <c r="F48" s="402"/>
      <c r="G48" s="402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>
      <c r="A49" s="224"/>
      <c r="B49" s="4"/>
      <c r="C49" s="402"/>
      <c r="D49" s="405"/>
      <c r="E49" s="224"/>
      <c r="F49" s="402"/>
      <c r="G49" s="402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>
      <c r="A50" s="224"/>
      <c r="B50" s="224" t="b">
        <v>0</v>
      </c>
      <c r="C50" s="224" t="s">
        <v>789</v>
      </c>
      <c r="D50" s="402"/>
      <c r="E50" s="224"/>
      <c r="F50" s="402"/>
      <c r="G50" s="402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>
      <c r="A51" s="402"/>
      <c r="B51" s="402"/>
      <c r="C51" s="402"/>
      <c r="D51" s="224"/>
      <c r="E51" s="224"/>
      <c r="F51" s="402"/>
      <c r="G51" s="402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>
      <c r="A52" s="402"/>
      <c r="B52" s="402"/>
      <c r="C52" s="402"/>
      <c r="D52" s="402"/>
      <c r="E52" s="224"/>
      <c r="F52" s="402"/>
      <c r="G52" s="402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>
      <c r="A53" s="402"/>
      <c r="B53" s="402"/>
      <c r="C53" s="402"/>
      <c r="D53" s="224"/>
      <c r="E53" s="224"/>
      <c r="F53" s="402"/>
      <c r="G53" s="402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>
      <c r="A54" s="402"/>
      <c r="B54" s="402"/>
      <c r="C54" s="402"/>
      <c r="D54" s="224"/>
      <c r="E54" s="224"/>
      <c r="F54" s="402"/>
      <c r="G54" s="402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>
      <c r="A55" s="402"/>
      <c r="B55" s="402"/>
      <c r="C55" s="402"/>
      <c r="D55" s="402"/>
      <c r="E55" s="224"/>
      <c r="F55" s="402"/>
      <c r="G55" s="402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>
      <c r="A56" s="402"/>
      <c r="B56" s="402"/>
      <c r="C56" s="402"/>
      <c r="D56" s="402"/>
      <c r="E56" s="224"/>
      <c r="F56" s="402"/>
      <c r="G56" s="402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>
      <c r="A57" s="402"/>
      <c r="B57" s="402"/>
      <c r="C57" s="402"/>
      <c r="D57" s="402"/>
      <c r="E57" s="224"/>
      <c r="F57" s="402"/>
      <c r="G57" s="402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>
      <c r="A58" s="402"/>
      <c r="B58" s="402"/>
      <c r="C58" s="402"/>
      <c r="D58" s="224"/>
      <c r="E58" s="224"/>
      <c r="F58" s="402"/>
      <c r="G58" s="402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>
      <c r="A59" s="402"/>
      <c r="B59" s="402"/>
      <c r="C59" s="402"/>
      <c r="D59" s="224"/>
      <c r="E59" s="224"/>
      <c r="F59" s="402"/>
      <c r="G59" s="402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>
      <c r="A60" s="402"/>
      <c r="B60" s="402"/>
      <c r="C60" s="402"/>
      <c r="D60" s="402"/>
      <c r="E60" s="224"/>
      <c r="F60" s="402"/>
      <c r="G60" s="402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</sheetData>
  <drawing r:id="rId1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7" t="s">
        <v>790</v>
      </c>
      <c r="B1" s="397" t="s">
        <v>791</v>
      </c>
      <c r="C1" s="397" t="s">
        <v>792</v>
      </c>
      <c r="D1" s="397" t="s">
        <v>793</v>
      </c>
      <c r="E1" s="397" t="s">
        <v>794</v>
      </c>
      <c r="F1" s="397" t="s">
        <v>795</v>
      </c>
      <c r="G1" s="397" t="s">
        <v>796</v>
      </c>
      <c r="H1" s="397" t="s">
        <v>797</v>
      </c>
      <c r="I1" s="397" t="s">
        <v>798</v>
      </c>
      <c r="J1" s="397" t="s">
        <v>799</v>
      </c>
      <c r="K1" s="397" t="s">
        <v>800</v>
      </c>
      <c r="L1" s="397" t="s">
        <v>801</v>
      </c>
      <c r="M1" s="397" t="s">
        <v>802</v>
      </c>
      <c r="N1" s="397" t="s">
        <v>803</v>
      </c>
      <c r="O1" s="397" t="s">
        <v>804</v>
      </c>
      <c r="P1" s="397" t="s">
        <v>805</v>
      </c>
      <c r="Q1" s="397" t="s">
        <v>806</v>
      </c>
      <c r="R1" s="397" t="s">
        <v>807</v>
      </c>
      <c r="S1" s="397" t="s">
        <v>808</v>
      </c>
      <c r="T1" s="397" t="s">
        <v>809</v>
      </c>
      <c r="U1" s="397" t="s">
        <v>810</v>
      </c>
      <c r="V1" s="397" t="s">
        <v>811</v>
      </c>
      <c r="W1" s="397" t="s">
        <v>812</v>
      </c>
      <c r="X1" s="397" t="s">
        <v>813</v>
      </c>
      <c r="Y1" s="397" t="s">
        <v>814</v>
      </c>
      <c r="Z1" s="397" t="s">
        <v>815</v>
      </c>
      <c r="AA1" s="397" t="s">
        <v>816</v>
      </c>
      <c r="AB1" s="397" t="s">
        <v>817</v>
      </c>
      <c r="AC1" s="397" t="s">
        <v>818</v>
      </c>
    </row>
    <row r="2">
      <c r="A2" s="397" t="s">
        <v>819</v>
      </c>
      <c r="B2" s="397" t="s">
        <v>820</v>
      </c>
      <c r="C2" s="397" t="s">
        <v>821</v>
      </c>
      <c r="D2" s="406">
        <v>3.73792289E8</v>
      </c>
      <c r="E2" s="406">
        <v>1.0</v>
      </c>
      <c r="F2" s="406">
        <v>2.0</v>
      </c>
      <c r="G2" s="397" t="s">
        <v>822</v>
      </c>
      <c r="H2" s="397" t="s">
        <v>823</v>
      </c>
      <c r="I2" s="397" t="s">
        <v>824</v>
      </c>
      <c r="J2" s="397" t="s">
        <v>825</v>
      </c>
      <c r="K2" s="397" t="s">
        <v>826</v>
      </c>
      <c r="L2" s="397" t="s">
        <v>827</v>
      </c>
      <c r="M2" s="397" t="s">
        <v>828</v>
      </c>
      <c r="N2" s="397" t="b">
        <v>1</v>
      </c>
      <c r="O2" s="397" t="s">
        <v>829</v>
      </c>
      <c r="P2" s="397" t="b">
        <v>0</v>
      </c>
      <c r="R2" s="397" t="b">
        <v>0</v>
      </c>
      <c r="S2" s="397" t="b">
        <v>0</v>
      </c>
      <c r="X2" s="397" t="b">
        <v>0</v>
      </c>
      <c r="AA2" s="397" t="b">
        <v>0</v>
      </c>
    </row>
    <row r="3">
      <c r="A3" s="397" t="s">
        <v>830</v>
      </c>
      <c r="B3" s="397" t="s">
        <v>831</v>
      </c>
      <c r="C3" s="397" t="s">
        <v>832</v>
      </c>
      <c r="D3" s="406">
        <v>3.73792289E8</v>
      </c>
      <c r="E3" s="406">
        <v>1.0</v>
      </c>
      <c r="F3" s="406">
        <v>2.0</v>
      </c>
      <c r="G3" s="397" t="s">
        <v>833</v>
      </c>
      <c r="H3" s="397" t="s">
        <v>823</v>
      </c>
      <c r="I3" s="397" t="s">
        <v>824</v>
      </c>
      <c r="J3" s="397" t="s">
        <v>834</v>
      </c>
      <c r="K3" s="397" t="s">
        <v>826</v>
      </c>
      <c r="L3" s="397" t="s">
        <v>835</v>
      </c>
      <c r="M3" s="397" t="s">
        <v>828</v>
      </c>
      <c r="N3" s="397" t="b">
        <v>1</v>
      </c>
      <c r="O3" s="397" t="s">
        <v>836</v>
      </c>
      <c r="P3" s="397" t="b">
        <v>0</v>
      </c>
      <c r="R3" s="397" t="b">
        <v>0</v>
      </c>
      <c r="S3" s="397" t="b">
        <v>0</v>
      </c>
      <c r="X3" s="397" t="b">
        <v>0</v>
      </c>
      <c r="AA3" s="397" t="b">
        <v>0</v>
      </c>
    </row>
    <row r="4">
      <c r="A4" s="397" t="s">
        <v>837</v>
      </c>
      <c r="B4" s="397" t="s">
        <v>838</v>
      </c>
      <c r="C4" s="397" t="s">
        <v>839</v>
      </c>
      <c r="D4" s="406">
        <v>3.73792289E8</v>
      </c>
      <c r="E4" s="406">
        <v>1.0</v>
      </c>
      <c r="F4" s="406">
        <v>2.0</v>
      </c>
      <c r="G4" s="397" t="s">
        <v>840</v>
      </c>
      <c r="H4" s="397" t="s">
        <v>823</v>
      </c>
      <c r="I4" s="397" t="s">
        <v>824</v>
      </c>
      <c r="J4" s="397" t="s">
        <v>841</v>
      </c>
      <c r="K4" s="397" t="s">
        <v>826</v>
      </c>
      <c r="L4" s="397" t="s">
        <v>842</v>
      </c>
      <c r="M4" s="397" t="s">
        <v>828</v>
      </c>
      <c r="N4" s="397" t="b">
        <v>1</v>
      </c>
      <c r="O4" s="397" t="s">
        <v>843</v>
      </c>
      <c r="P4" s="397" t="b">
        <v>0</v>
      </c>
      <c r="R4" s="397" t="b">
        <v>0</v>
      </c>
      <c r="S4" s="397" t="b">
        <v>0</v>
      </c>
      <c r="X4" s="397" t="b">
        <v>0</v>
      </c>
      <c r="AA4" s="397" t="b">
        <v>0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7.0"/>
    <col customWidth="1" min="2" max="2" width="27.63"/>
    <col customWidth="1" min="3" max="3" width="21.0"/>
    <col customWidth="1" min="4" max="4" width="17.75"/>
    <col customWidth="1" min="5" max="5" width="65.88"/>
  </cols>
  <sheetData>
    <row r="1">
      <c r="A1" s="95" t="s">
        <v>182</v>
      </c>
      <c r="B1" s="95" t="s">
        <v>183</v>
      </c>
      <c r="C1" s="96" t="s">
        <v>184</v>
      </c>
      <c r="D1" s="97" t="s">
        <v>185</v>
      </c>
      <c r="E1" s="98" t="s">
        <v>186</v>
      </c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</row>
    <row r="2">
      <c r="A2" s="99"/>
      <c r="B2" s="100"/>
      <c r="C2" s="101"/>
      <c r="D2" s="102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>
      <c r="A3" s="103" t="s">
        <v>187</v>
      </c>
      <c r="B3" s="100"/>
      <c r="C3" s="104"/>
      <c r="D3" s="105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</row>
    <row r="4">
      <c r="A4" s="99"/>
      <c r="B4" s="106" t="s">
        <v>188</v>
      </c>
      <c r="C4" s="104"/>
      <c r="D4" s="105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>
      <c r="A5" s="99"/>
      <c r="B5" s="100" t="s">
        <v>189</v>
      </c>
      <c r="C5" s="104"/>
      <c r="D5" s="105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</row>
    <row r="6">
      <c r="A6" s="99"/>
      <c r="B6" s="106" t="s">
        <v>190</v>
      </c>
      <c r="C6" s="104"/>
      <c r="D6" s="105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</row>
    <row r="7">
      <c r="A7" s="99"/>
      <c r="B7" s="106" t="s">
        <v>191</v>
      </c>
      <c r="C7" s="104"/>
      <c r="D7" s="105"/>
      <c r="E7" s="106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</row>
    <row r="8">
      <c r="A8" s="99"/>
      <c r="B8" s="106" t="s">
        <v>192</v>
      </c>
      <c r="C8" s="104"/>
      <c r="D8" s="105"/>
      <c r="E8" s="106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</row>
    <row r="9">
      <c r="A9" s="99"/>
      <c r="B9" s="106" t="s">
        <v>193</v>
      </c>
      <c r="C9" s="104"/>
      <c r="D9" s="107"/>
      <c r="E9" s="106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</row>
    <row r="10">
      <c r="A10" s="99"/>
      <c r="B10" s="106" t="s">
        <v>194</v>
      </c>
      <c r="C10" s="104"/>
      <c r="D10" s="107"/>
      <c r="E10" s="106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>
      <c r="A11" s="99"/>
      <c r="B11" s="106" t="s">
        <v>195</v>
      </c>
      <c r="C11" s="104"/>
      <c r="D11" s="105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</row>
    <row r="12">
      <c r="A12" s="99"/>
      <c r="B12" s="106" t="s">
        <v>196</v>
      </c>
      <c r="C12" s="108"/>
      <c r="D12" s="109"/>
      <c r="E12" s="106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</row>
    <row r="13">
      <c r="A13" s="99"/>
      <c r="B13" s="106" t="s">
        <v>197</v>
      </c>
      <c r="C13" s="101"/>
      <c r="D13" s="102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</row>
    <row r="14">
      <c r="A14" s="99"/>
      <c r="B14" s="106" t="s">
        <v>198</v>
      </c>
      <c r="C14" s="104"/>
      <c r="D14" s="105"/>
      <c r="E14" s="106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</row>
    <row r="15">
      <c r="A15" s="99"/>
      <c r="B15" s="100"/>
      <c r="C15" s="104"/>
      <c r="D15" s="105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</row>
    <row r="16">
      <c r="A16" s="110"/>
      <c r="B16" s="111" t="s">
        <v>199</v>
      </c>
      <c r="C16" s="112">
        <f>sum(C4:C14)</f>
        <v>0</v>
      </c>
      <c r="D16" s="113">
        <f>sum(D4:D15)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</row>
    <row r="17">
      <c r="A17" s="99"/>
      <c r="B17" s="100"/>
      <c r="C17" s="101"/>
      <c r="D17" s="102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</row>
    <row r="18">
      <c r="A18" s="103" t="s">
        <v>200</v>
      </c>
      <c r="B18" s="100"/>
      <c r="C18" s="101"/>
      <c r="D18" s="102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</row>
    <row r="19" ht="28.5" customHeight="1">
      <c r="A19" s="99"/>
      <c r="B19" s="106" t="s">
        <v>201</v>
      </c>
      <c r="C19" s="104"/>
      <c r="D19" s="105"/>
      <c r="E19" s="114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</row>
    <row r="20">
      <c r="A20" s="99"/>
      <c r="B20" s="106" t="s">
        <v>202</v>
      </c>
      <c r="C20" s="104"/>
      <c r="D20" s="105"/>
      <c r="E20" s="106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</row>
    <row r="21">
      <c r="A21" s="99"/>
      <c r="B21" s="106" t="s">
        <v>203</v>
      </c>
      <c r="C21" s="104"/>
      <c r="D21" s="105"/>
      <c r="E21" s="106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</row>
    <row r="22">
      <c r="A22" s="99"/>
      <c r="B22" s="106" t="s">
        <v>204</v>
      </c>
      <c r="C22" s="104"/>
      <c r="D22" s="105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</row>
    <row r="23">
      <c r="A23" s="99"/>
      <c r="B23" s="106" t="s">
        <v>205</v>
      </c>
      <c r="C23" s="104"/>
      <c r="D23" s="105"/>
      <c r="E23" s="106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</row>
    <row r="24">
      <c r="A24" s="99"/>
      <c r="B24" s="106" t="s">
        <v>206</v>
      </c>
      <c r="C24" s="104"/>
      <c r="D24" s="105"/>
      <c r="E24" s="106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</row>
    <row r="25">
      <c r="A25" s="110"/>
      <c r="B25" s="111" t="s">
        <v>207</v>
      </c>
      <c r="C25" s="115">
        <f t="shared" ref="C25:D25" si="1">sum(C19:C24)</f>
        <v>0</v>
      </c>
      <c r="D25" s="116">
        <f t="shared" si="1"/>
        <v>0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</row>
    <row r="26">
      <c r="A26" s="99"/>
      <c r="B26" s="100"/>
      <c r="C26" s="101"/>
      <c r="D26" s="102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</row>
    <row r="27">
      <c r="A27" s="103" t="s">
        <v>208</v>
      </c>
      <c r="B27" s="117" t="s">
        <v>209</v>
      </c>
      <c r="C27" s="104"/>
      <c r="D27" s="105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</row>
    <row r="28">
      <c r="A28" s="103"/>
      <c r="B28" s="117" t="s">
        <v>210</v>
      </c>
      <c r="C28" s="104"/>
      <c r="D28" s="105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</row>
    <row r="29">
      <c r="A29" s="118"/>
      <c r="B29" s="119" t="s">
        <v>211</v>
      </c>
      <c r="C29" s="115">
        <f t="shared" ref="C29:D29" si="2">sum(C27:C28)</f>
        <v>0</v>
      </c>
      <c r="D29" s="116">
        <f t="shared" si="2"/>
        <v>0</v>
      </c>
      <c r="E29" s="111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</row>
    <row r="30">
      <c r="A30" s="103" t="s">
        <v>212</v>
      </c>
      <c r="B30" s="121"/>
      <c r="C30" s="122"/>
      <c r="D30" s="123"/>
      <c r="E30" s="124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</row>
    <row r="31">
      <c r="A31" s="99"/>
      <c r="B31" s="106" t="s">
        <v>213</v>
      </c>
      <c r="C31" s="104"/>
      <c r="D31" s="105"/>
      <c r="E31" s="117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</row>
    <row r="32">
      <c r="A32" s="99"/>
      <c r="B32" s="106" t="s">
        <v>214</v>
      </c>
      <c r="C32" s="108"/>
      <c r="D32" s="109"/>
      <c r="E32" s="125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>
      <c r="A33" s="99"/>
      <c r="B33" s="126" t="s">
        <v>215</v>
      </c>
      <c r="C33" s="104"/>
      <c r="D33" s="105"/>
      <c r="E33" s="106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>
      <c r="A34" s="99"/>
      <c r="B34" s="126" t="s">
        <v>216</v>
      </c>
      <c r="C34" s="104"/>
      <c r="D34" s="105"/>
      <c r="E34" s="106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>
      <c r="A35" s="99"/>
      <c r="B35" s="99"/>
      <c r="C35" s="101"/>
      <c r="D35" s="102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>
      <c r="A36" s="110"/>
      <c r="B36" s="110" t="s">
        <v>217</v>
      </c>
      <c r="C36" s="112">
        <f t="shared" ref="C36:D36" si="3">sum(C31:C33)</f>
        <v>0</v>
      </c>
      <c r="D36" s="113">
        <f t="shared" si="3"/>
        <v>0</v>
      </c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>
      <c r="A37" s="99"/>
      <c r="B37" s="99"/>
      <c r="C37" s="101"/>
      <c r="D37" s="102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>
      <c r="A38" s="99"/>
      <c r="B38" s="99"/>
      <c r="C38" s="101"/>
      <c r="D38" s="102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>
      <c r="A39" s="127"/>
      <c r="B39" s="128" t="s">
        <v>218</v>
      </c>
      <c r="C39" s="129">
        <f t="shared" ref="C39:D39" si="4">sum(C16+C25+C29+C36)</f>
        <v>0</v>
      </c>
      <c r="D39" s="129">
        <f t="shared" si="4"/>
        <v>0</v>
      </c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>
      <c r="A40" s="99"/>
      <c r="B40" s="100"/>
      <c r="C40" s="101"/>
      <c r="D40" s="102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>
      <c r="A41" s="131" t="s">
        <v>219</v>
      </c>
      <c r="B41" s="100"/>
      <c r="C41" s="104"/>
      <c r="D41" s="105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>
      <c r="A42" s="99"/>
      <c r="B42" s="100" t="s">
        <v>220</v>
      </c>
      <c r="C42" s="104"/>
      <c r="D42" s="105"/>
      <c r="E42" s="106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</row>
    <row r="43">
      <c r="A43" s="99"/>
      <c r="B43" s="106" t="s">
        <v>221</v>
      </c>
      <c r="C43" s="104"/>
      <c r="D43" s="105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>
      <c r="A44" s="99"/>
      <c r="B44" s="100" t="s">
        <v>222</v>
      </c>
      <c r="C44" s="104"/>
      <c r="D44" s="105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>
      <c r="A45" s="132"/>
      <c r="B45" s="132" t="s">
        <v>223</v>
      </c>
      <c r="C45" s="133">
        <f t="shared" ref="C45:D45" si="5">sum(C42:C44)</f>
        <v>0</v>
      </c>
      <c r="D45" s="133">
        <f t="shared" si="5"/>
        <v>0</v>
      </c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</row>
    <row r="46">
      <c r="A46" s="99"/>
      <c r="B46" s="100"/>
      <c r="C46" s="101"/>
      <c r="D46" s="102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>
      <c r="A47" s="132"/>
      <c r="B47" s="135" t="s">
        <v>224</v>
      </c>
      <c r="C47" s="136">
        <f t="shared" ref="C47:D47" si="6">sum(C45-C39)</f>
        <v>0</v>
      </c>
      <c r="D47" s="136">
        <f t="shared" si="6"/>
        <v>0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</row>
    <row r="48">
      <c r="A48" s="99"/>
      <c r="B48" s="100"/>
      <c r="C48" s="101"/>
      <c r="D48" s="102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>
      <c r="A49" s="99"/>
      <c r="B49" s="100"/>
      <c r="C49" s="101"/>
      <c r="D49" s="102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>
      <c r="A50" s="99"/>
      <c r="B50" s="100"/>
      <c r="C50" s="101"/>
      <c r="D50" s="102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>
      <c r="A51" s="99"/>
      <c r="B51" s="100"/>
      <c r="C51" s="101"/>
      <c r="D51" s="102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>
      <c r="A52" s="99"/>
      <c r="B52" s="100"/>
      <c r="C52" s="101"/>
      <c r="D52" s="102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>
      <c r="A53" s="99"/>
      <c r="B53" s="100"/>
      <c r="C53" s="101"/>
      <c r="D53" s="102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>
      <c r="A54" s="99"/>
      <c r="B54" s="100"/>
      <c r="C54" s="101"/>
      <c r="D54" s="102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>
      <c r="A55" s="99"/>
      <c r="B55" s="100"/>
      <c r="C55" s="101"/>
      <c r="D55" s="102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</row>
    <row r="56">
      <c r="A56" s="99"/>
      <c r="B56" s="100"/>
      <c r="C56" s="101"/>
      <c r="D56" s="102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>
      <c r="A57" s="99"/>
      <c r="B57" s="100"/>
      <c r="C57" s="101"/>
      <c r="D57" s="102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>
      <c r="A58" s="99"/>
      <c r="B58" s="100"/>
      <c r="C58" s="101"/>
      <c r="D58" s="102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>
      <c r="A59" s="99"/>
      <c r="B59" s="100"/>
      <c r="C59" s="101"/>
      <c r="D59" s="102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>
      <c r="A60" s="99"/>
      <c r="B60" s="100"/>
      <c r="C60" s="101"/>
      <c r="D60" s="102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>
      <c r="A61" s="99"/>
      <c r="B61" s="100"/>
      <c r="C61" s="101"/>
      <c r="D61" s="102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>
      <c r="A62" s="99"/>
      <c r="B62" s="100"/>
      <c r="C62" s="101"/>
      <c r="D62" s="102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>
      <c r="A63" s="99"/>
      <c r="B63" s="100"/>
      <c r="C63" s="101"/>
      <c r="D63" s="102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>
      <c r="A64" s="99"/>
      <c r="B64" s="100"/>
      <c r="C64" s="101"/>
      <c r="D64" s="102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>
      <c r="A65" s="99"/>
      <c r="B65" s="100"/>
      <c r="C65" s="101"/>
      <c r="D65" s="102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>
      <c r="A66" s="99"/>
      <c r="B66" s="100"/>
      <c r="C66" s="101"/>
      <c r="D66" s="102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>
      <c r="A67" s="99"/>
      <c r="B67" s="100"/>
      <c r="C67" s="101"/>
      <c r="D67" s="102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>
      <c r="A68" s="99"/>
      <c r="B68" s="100"/>
      <c r="C68" s="101"/>
      <c r="D68" s="102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</row>
    <row r="69">
      <c r="A69" s="99"/>
      <c r="B69" s="100"/>
      <c r="C69" s="101"/>
      <c r="D69" s="102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>
      <c r="A70" s="99"/>
      <c r="B70" s="100"/>
      <c r="C70" s="101"/>
      <c r="D70" s="102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>
      <c r="A71" s="99"/>
      <c r="B71" s="100"/>
      <c r="C71" s="101"/>
      <c r="D71" s="102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>
      <c r="A72" s="99"/>
      <c r="B72" s="100"/>
      <c r="C72" s="101"/>
      <c r="D72" s="102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>
      <c r="A73" s="99"/>
      <c r="B73" s="100"/>
      <c r="C73" s="101"/>
      <c r="D73" s="102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>
      <c r="A74" s="99"/>
      <c r="B74" s="100"/>
      <c r="C74" s="101"/>
      <c r="D74" s="102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>
      <c r="A75" s="99"/>
      <c r="B75" s="100"/>
      <c r="C75" s="101"/>
      <c r="D75" s="102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>
      <c r="A76" s="99"/>
      <c r="B76" s="100"/>
      <c r="C76" s="101"/>
      <c r="D76" s="102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>
      <c r="A77" s="99"/>
      <c r="B77" s="100"/>
      <c r="C77" s="101"/>
      <c r="D77" s="102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>
      <c r="A78" s="99"/>
      <c r="B78" s="100"/>
      <c r="C78" s="101"/>
      <c r="D78" s="102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>
      <c r="A79" s="99"/>
      <c r="B79" s="100"/>
      <c r="C79" s="101"/>
      <c r="D79" s="102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>
      <c r="A80" s="99"/>
      <c r="B80" s="100"/>
      <c r="C80" s="101"/>
      <c r="D80" s="102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>
      <c r="A81" s="99"/>
      <c r="B81" s="100"/>
      <c r="C81" s="101"/>
      <c r="D81" s="102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</row>
    <row r="82">
      <c r="A82" s="99"/>
      <c r="B82" s="100"/>
      <c r="C82" s="101"/>
      <c r="D82" s="102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>
      <c r="A83" s="99"/>
      <c r="B83" s="100"/>
      <c r="C83" s="101"/>
      <c r="D83" s="102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>
      <c r="A84" s="99"/>
      <c r="B84" s="100"/>
      <c r="C84" s="101"/>
      <c r="D84" s="102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>
      <c r="A85" s="99"/>
      <c r="B85" s="100"/>
      <c r="C85" s="101"/>
      <c r="D85" s="102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>
      <c r="A86" s="99"/>
      <c r="B86" s="100"/>
      <c r="C86" s="101"/>
      <c r="D86" s="102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>
      <c r="A87" s="99"/>
      <c r="B87" s="100"/>
      <c r="C87" s="101"/>
      <c r="D87" s="102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>
      <c r="A88" s="99"/>
      <c r="B88" s="100"/>
      <c r="C88" s="101"/>
      <c r="D88" s="102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>
      <c r="A89" s="99"/>
      <c r="B89" s="100"/>
      <c r="C89" s="101"/>
      <c r="D89" s="102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>
      <c r="A90" s="99"/>
      <c r="B90" s="100"/>
      <c r="C90" s="101"/>
      <c r="D90" s="102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>
      <c r="A91" s="99"/>
      <c r="B91" s="100"/>
      <c r="C91" s="101"/>
      <c r="D91" s="102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>
      <c r="A92" s="99"/>
      <c r="B92" s="100"/>
      <c r="C92" s="101"/>
      <c r="D92" s="102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>
      <c r="A93" s="99"/>
      <c r="B93" s="100"/>
      <c r="C93" s="101"/>
      <c r="D93" s="102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>
      <c r="A94" s="99"/>
      <c r="B94" s="100"/>
      <c r="C94" s="101"/>
      <c r="D94" s="102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</row>
    <row r="95">
      <c r="A95" s="99"/>
      <c r="B95" s="100"/>
      <c r="C95" s="101"/>
      <c r="D95" s="102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>
      <c r="A96" s="99"/>
      <c r="B96" s="100"/>
      <c r="C96" s="101"/>
      <c r="D96" s="102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>
      <c r="A97" s="99"/>
      <c r="B97" s="100"/>
      <c r="C97" s="101"/>
      <c r="D97" s="102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>
      <c r="A98" s="99"/>
      <c r="B98" s="100"/>
      <c r="C98" s="101"/>
      <c r="D98" s="102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>
      <c r="A99" s="99"/>
      <c r="B99" s="100"/>
      <c r="C99" s="101"/>
      <c r="D99" s="102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>
      <c r="A100" s="99"/>
      <c r="B100" s="100"/>
      <c r="C100" s="101"/>
      <c r="D100" s="102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>
      <c r="A101" s="99"/>
      <c r="B101" s="100"/>
      <c r="C101" s="101"/>
      <c r="D101" s="102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>
      <c r="A102" s="99"/>
      <c r="B102" s="100"/>
      <c r="C102" s="101"/>
      <c r="D102" s="102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>
      <c r="A103" s="99"/>
      <c r="B103" s="100"/>
      <c r="C103" s="101"/>
      <c r="D103" s="102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>
      <c r="A104" s="99"/>
      <c r="B104" s="100"/>
      <c r="C104" s="101"/>
      <c r="D104" s="102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>
      <c r="A105" s="99"/>
      <c r="B105" s="100"/>
      <c r="C105" s="101"/>
      <c r="D105" s="102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>
      <c r="A106" s="99"/>
      <c r="B106" s="100"/>
      <c r="C106" s="101"/>
      <c r="D106" s="102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>
      <c r="A107" s="99"/>
      <c r="B107" s="100"/>
      <c r="C107" s="101"/>
      <c r="D107" s="102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</row>
    <row r="108">
      <c r="A108" s="99"/>
      <c r="B108" s="100"/>
      <c r="C108" s="101"/>
      <c r="D108" s="102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>
      <c r="A109" s="99"/>
      <c r="B109" s="100"/>
      <c r="C109" s="101"/>
      <c r="D109" s="102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>
      <c r="A110" s="99"/>
      <c r="B110" s="100"/>
      <c r="C110" s="101"/>
      <c r="D110" s="102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>
      <c r="A111" s="99"/>
      <c r="B111" s="100"/>
      <c r="C111" s="101"/>
      <c r="D111" s="102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>
      <c r="A112" s="99"/>
      <c r="B112" s="100"/>
      <c r="C112" s="101"/>
      <c r="D112" s="102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>
      <c r="A113" s="99"/>
      <c r="B113" s="100"/>
      <c r="C113" s="101"/>
      <c r="D113" s="102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>
      <c r="A114" s="99"/>
      <c r="B114" s="100"/>
      <c r="C114" s="101"/>
      <c r="D114" s="102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>
      <c r="A115" s="99"/>
      <c r="B115" s="100"/>
      <c r="C115" s="101"/>
      <c r="D115" s="102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>
      <c r="A116" s="99"/>
      <c r="B116" s="100"/>
      <c r="C116" s="101"/>
      <c r="D116" s="102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>
      <c r="A117" s="99"/>
      <c r="B117" s="100"/>
      <c r="C117" s="101"/>
      <c r="D117" s="102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>
      <c r="A118" s="99"/>
      <c r="B118" s="100"/>
      <c r="C118" s="101"/>
      <c r="D118" s="102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>
      <c r="A119" s="99"/>
      <c r="B119" s="100"/>
      <c r="C119" s="101"/>
      <c r="D119" s="102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>
      <c r="A120" s="99"/>
      <c r="B120" s="100"/>
      <c r="C120" s="101"/>
      <c r="D120" s="102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</row>
    <row r="121">
      <c r="A121" s="99"/>
      <c r="B121" s="100"/>
      <c r="C121" s="101"/>
      <c r="D121" s="102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>
      <c r="A122" s="99"/>
      <c r="B122" s="100"/>
      <c r="C122" s="101"/>
      <c r="D122" s="102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>
      <c r="A123" s="99"/>
      <c r="B123" s="100"/>
      <c r="C123" s="101"/>
      <c r="D123" s="102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>
      <c r="A124" s="99"/>
      <c r="B124" s="100"/>
      <c r="C124" s="101"/>
      <c r="D124" s="102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>
      <c r="A125" s="99"/>
      <c r="B125" s="100"/>
      <c r="C125" s="101"/>
      <c r="D125" s="102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>
      <c r="A126" s="99"/>
      <c r="B126" s="100"/>
      <c r="C126" s="101"/>
      <c r="D126" s="102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>
      <c r="A127" s="99"/>
      <c r="B127" s="100"/>
      <c r="C127" s="101"/>
      <c r="D127" s="102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>
      <c r="A128" s="99"/>
      <c r="B128" s="100"/>
      <c r="C128" s="101"/>
      <c r="D128" s="102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>
      <c r="A129" s="99"/>
      <c r="B129" s="100"/>
      <c r="C129" s="101"/>
      <c r="D129" s="102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>
      <c r="A130" s="99"/>
      <c r="B130" s="100"/>
      <c r="C130" s="101"/>
      <c r="D130" s="102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>
      <c r="A131" s="99"/>
      <c r="B131" s="100"/>
      <c r="C131" s="101"/>
      <c r="D131" s="102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>
      <c r="A132" s="99"/>
      <c r="B132" s="100"/>
      <c r="C132" s="101"/>
      <c r="D132" s="102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>
      <c r="A133" s="99"/>
      <c r="B133" s="100"/>
      <c r="C133" s="101"/>
      <c r="D133" s="102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>
      <c r="A134" s="99"/>
      <c r="B134" s="100"/>
      <c r="C134" s="101"/>
      <c r="D134" s="102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>
      <c r="A135" s="99"/>
      <c r="B135" s="100"/>
      <c r="C135" s="101"/>
      <c r="D135" s="102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>
      <c r="A136" s="99"/>
      <c r="B136" s="100"/>
      <c r="C136" s="101"/>
      <c r="D136" s="102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>
      <c r="A137" s="99"/>
      <c r="B137" s="100"/>
      <c r="C137" s="101"/>
      <c r="D137" s="102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>
      <c r="A138" s="99"/>
      <c r="B138" s="100"/>
      <c r="C138" s="101"/>
      <c r="D138" s="102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>
      <c r="A139" s="99"/>
      <c r="B139" s="100"/>
      <c r="C139" s="101"/>
      <c r="D139" s="102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>
      <c r="A140" s="99"/>
      <c r="B140" s="100"/>
      <c r="C140" s="101"/>
      <c r="D140" s="102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>
      <c r="A141" s="99"/>
      <c r="B141" s="100"/>
      <c r="C141" s="101"/>
      <c r="D141" s="102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>
      <c r="A142" s="99"/>
      <c r="B142" s="100"/>
      <c r="C142" s="101"/>
      <c r="D142" s="102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>
      <c r="A143" s="99"/>
      <c r="B143" s="100"/>
      <c r="C143" s="101"/>
      <c r="D143" s="102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>
      <c r="A144" s="99"/>
      <c r="B144" s="100"/>
      <c r="C144" s="101"/>
      <c r="D144" s="102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>
      <c r="A145" s="99"/>
      <c r="B145" s="100"/>
      <c r="C145" s="101"/>
      <c r="D145" s="102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>
      <c r="A146" s="99"/>
      <c r="B146" s="100"/>
      <c r="C146" s="101"/>
      <c r="D146" s="102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>
      <c r="A147" s="99"/>
      <c r="B147" s="100"/>
      <c r="C147" s="101"/>
      <c r="D147" s="102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>
      <c r="A148" s="99"/>
      <c r="B148" s="100"/>
      <c r="C148" s="101"/>
      <c r="D148" s="102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>
      <c r="A149" s="99"/>
      <c r="B149" s="100"/>
      <c r="C149" s="101"/>
      <c r="D149" s="102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>
      <c r="A150" s="99"/>
      <c r="B150" s="100"/>
      <c r="C150" s="101"/>
      <c r="D150" s="102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>
      <c r="A151" s="99"/>
      <c r="B151" s="100"/>
      <c r="C151" s="101"/>
      <c r="D151" s="102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>
      <c r="A152" s="99"/>
      <c r="B152" s="100"/>
      <c r="C152" s="101"/>
      <c r="D152" s="102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>
      <c r="A153" s="99"/>
      <c r="B153" s="100"/>
      <c r="C153" s="101"/>
      <c r="D153" s="102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>
      <c r="A154" s="99"/>
      <c r="B154" s="100"/>
      <c r="C154" s="101"/>
      <c r="D154" s="102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>
      <c r="A155" s="99"/>
      <c r="B155" s="100"/>
      <c r="C155" s="101"/>
      <c r="D155" s="102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>
      <c r="A156" s="99"/>
      <c r="B156" s="100"/>
      <c r="C156" s="101"/>
      <c r="D156" s="102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>
      <c r="A157" s="99"/>
      <c r="B157" s="100"/>
      <c r="C157" s="101"/>
      <c r="D157" s="102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>
      <c r="A158" s="99"/>
      <c r="B158" s="100"/>
      <c r="C158" s="101"/>
      <c r="D158" s="102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>
      <c r="A159" s="99"/>
      <c r="B159" s="100"/>
      <c r="C159" s="101"/>
      <c r="D159" s="102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>
      <c r="A160" s="99"/>
      <c r="B160" s="100"/>
      <c r="C160" s="101"/>
      <c r="D160" s="102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>
      <c r="A161" s="99"/>
      <c r="B161" s="100"/>
      <c r="C161" s="101"/>
      <c r="D161" s="102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>
      <c r="A162" s="99"/>
      <c r="B162" s="100"/>
      <c r="C162" s="101"/>
      <c r="D162" s="102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>
      <c r="A163" s="99"/>
      <c r="B163" s="100"/>
      <c r="C163" s="101"/>
      <c r="D163" s="102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>
      <c r="A164" s="99"/>
      <c r="B164" s="100"/>
      <c r="C164" s="101"/>
      <c r="D164" s="102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>
      <c r="A165" s="99"/>
      <c r="B165" s="100"/>
      <c r="C165" s="101"/>
      <c r="D165" s="102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>
      <c r="A166" s="99"/>
      <c r="B166" s="100"/>
      <c r="C166" s="101"/>
      <c r="D166" s="102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>
      <c r="A167" s="99"/>
      <c r="B167" s="100"/>
      <c r="C167" s="101"/>
      <c r="D167" s="102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>
      <c r="A168" s="99"/>
      <c r="B168" s="100"/>
      <c r="C168" s="101"/>
      <c r="D168" s="102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>
      <c r="A169" s="99"/>
      <c r="B169" s="100"/>
      <c r="C169" s="101"/>
      <c r="D169" s="102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>
      <c r="A170" s="99"/>
      <c r="B170" s="100"/>
      <c r="C170" s="101"/>
      <c r="D170" s="102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>
      <c r="A171" s="99"/>
      <c r="B171" s="100"/>
      <c r="C171" s="101"/>
      <c r="D171" s="102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>
      <c r="A172" s="99"/>
      <c r="B172" s="100"/>
      <c r="C172" s="101"/>
      <c r="D172" s="102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>
      <c r="A173" s="99"/>
      <c r="B173" s="100"/>
      <c r="C173" s="101"/>
      <c r="D173" s="102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>
      <c r="A174" s="99"/>
      <c r="B174" s="100"/>
      <c r="C174" s="101"/>
      <c r="D174" s="102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>
      <c r="A175" s="99"/>
      <c r="B175" s="100"/>
      <c r="C175" s="101"/>
      <c r="D175" s="102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>
      <c r="A176" s="99"/>
      <c r="B176" s="100"/>
      <c r="C176" s="101"/>
      <c r="D176" s="102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>
      <c r="A177" s="99"/>
      <c r="B177" s="100"/>
      <c r="C177" s="101"/>
      <c r="D177" s="102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>
      <c r="A178" s="99"/>
      <c r="B178" s="100"/>
      <c r="C178" s="101"/>
      <c r="D178" s="102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>
      <c r="A179" s="99"/>
      <c r="B179" s="100"/>
      <c r="C179" s="101"/>
      <c r="D179" s="102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>
      <c r="A180" s="99"/>
      <c r="B180" s="100"/>
      <c r="C180" s="101"/>
      <c r="D180" s="102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>
      <c r="A181" s="99"/>
      <c r="B181" s="100"/>
      <c r="C181" s="101"/>
      <c r="D181" s="102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>
      <c r="A182" s="99"/>
      <c r="B182" s="100"/>
      <c r="C182" s="101"/>
      <c r="D182" s="102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>
      <c r="A183" s="99"/>
      <c r="B183" s="100"/>
      <c r="C183" s="101"/>
      <c r="D183" s="102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>
      <c r="A184" s="99"/>
      <c r="B184" s="100"/>
      <c r="C184" s="101"/>
      <c r="D184" s="102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>
      <c r="A185" s="99"/>
      <c r="B185" s="100"/>
      <c r="C185" s="101"/>
      <c r="D185" s="102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>
      <c r="A186" s="99"/>
      <c r="B186" s="100"/>
      <c r="C186" s="101"/>
      <c r="D186" s="102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>
      <c r="A187" s="99"/>
      <c r="B187" s="100"/>
      <c r="C187" s="101"/>
      <c r="D187" s="102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>
      <c r="A188" s="99"/>
      <c r="B188" s="100"/>
      <c r="C188" s="101"/>
      <c r="D188" s="102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>
      <c r="A189" s="99"/>
      <c r="B189" s="100"/>
      <c r="C189" s="101"/>
      <c r="D189" s="102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>
      <c r="A190" s="99"/>
      <c r="B190" s="100"/>
      <c r="C190" s="101"/>
      <c r="D190" s="102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>
      <c r="A191" s="99"/>
      <c r="B191" s="100"/>
      <c r="C191" s="101"/>
      <c r="D191" s="102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>
      <c r="A192" s="99"/>
      <c r="B192" s="100"/>
      <c r="C192" s="101"/>
      <c r="D192" s="102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>
      <c r="A193" s="99"/>
      <c r="B193" s="100"/>
      <c r="C193" s="101"/>
      <c r="D193" s="102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>
      <c r="A194" s="99"/>
      <c r="B194" s="100"/>
      <c r="C194" s="101"/>
      <c r="D194" s="102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>
      <c r="A195" s="99"/>
      <c r="B195" s="100"/>
      <c r="C195" s="101"/>
      <c r="D195" s="102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>
      <c r="A196" s="99"/>
      <c r="B196" s="100"/>
      <c r="C196" s="101"/>
      <c r="D196" s="102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>
      <c r="A197" s="99"/>
      <c r="B197" s="100"/>
      <c r="C197" s="101"/>
      <c r="D197" s="102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>
      <c r="A198" s="99"/>
      <c r="B198" s="100"/>
      <c r="C198" s="101"/>
      <c r="D198" s="102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>
      <c r="A199" s="99"/>
      <c r="B199" s="100"/>
      <c r="C199" s="101"/>
      <c r="D199" s="102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>
      <c r="A200" s="99"/>
      <c r="B200" s="100"/>
      <c r="C200" s="101"/>
      <c r="D200" s="102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>
      <c r="A201" s="99"/>
      <c r="B201" s="100"/>
      <c r="C201" s="101"/>
      <c r="D201" s="102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>
      <c r="A202" s="99"/>
      <c r="B202" s="100"/>
      <c r="C202" s="101"/>
      <c r="D202" s="102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>
      <c r="A203" s="99"/>
      <c r="B203" s="100"/>
      <c r="C203" s="101"/>
      <c r="D203" s="102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>
      <c r="A204" s="99"/>
      <c r="B204" s="100"/>
      <c r="C204" s="101"/>
      <c r="D204" s="102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>
      <c r="A205" s="99"/>
      <c r="B205" s="100"/>
      <c r="C205" s="101"/>
      <c r="D205" s="102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>
      <c r="A206" s="99"/>
      <c r="B206" s="100"/>
      <c r="C206" s="101"/>
      <c r="D206" s="102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>
      <c r="A207" s="99"/>
      <c r="B207" s="100"/>
      <c r="C207" s="101"/>
      <c r="D207" s="102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>
      <c r="A208" s="99"/>
      <c r="B208" s="100"/>
      <c r="C208" s="101"/>
      <c r="D208" s="102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>
      <c r="A209" s="99"/>
      <c r="B209" s="100"/>
      <c r="C209" s="101"/>
      <c r="D209" s="102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>
      <c r="A210" s="99"/>
      <c r="B210" s="100"/>
      <c r="C210" s="101"/>
      <c r="D210" s="102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>
      <c r="A211" s="99"/>
      <c r="B211" s="100"/>
      <c r="C211" s="101"/>
      <c r="D211" s="102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>
      <c r="A212" s="99"/>
      <c r="B212" s="100"/>
      <c r="C212" s="101"/>
      <c r="D212" s="102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>
      <c r="A213" s="99"/>
      <c r="B213" s="100"/>
      <c r="C213" s="101"/>
      <c r="D213" s="102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>
      <c r="A214" s="99"/>
      <c r="B214" s="100"/>
      <c r="C214" s="101"/>
      <c r="D214" s="102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>
      <c r="A215" s="99"/>
      <c r="B215" s="100"/>
      <c r="C215" s="101"/>
      <c r="D215" s="102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>
      <c r="A216" s="99"/>
      <c r="B216" s="100"/>
      <c r="C216" s="101"/>
      <c r="D216" s="102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>
      <c r="A217" s="99"/>
      <c r="B217" s="100"/>
      <c r="C217" s="101"/>
      <c r="D217" s="102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>
      <c r="A218" s="99"/>
      <c r="B218" s="100"/>
      <c r="C218" s="101"/>
      <c r="D218" s="102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>
      <c r="A219" s="99"/>
      <c r="B219" s="100"/>
      <c r="C219" s="101"/>
      <c r="D219" s="102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>
      <c r="A220" s="99"/>
      <c r="B220" s="100"/>
      <c r="C220" s="101"/>
      <c r="D220" s="102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>
      <c r="A221" s="99"/>
      <c r="B221" s="100"/>
      <c r="C221" s="101"/>
      <c r="D221" s="102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>
      <c r="A222" s="99"/>
      <c r="B222" s="100"/>
      <c r="C222" s="101"/>
      <c r="D222" s="102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>
      <c r="A223" s="99"/>
      <c r="B223" s="100"/>
      <c r="C223" s="101"/>
      <c r="D223" s="102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>
      <c r="A224" s="99"/>
      <c r="B224" s="100"/>
      <c r="C224" s="101"/>
      <c r="D224" s="102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>
      <c r="A225" s="99"/>
      <c r="B225" s="100"/>
      <c r="C225" s="101"/>
      <c r="D225" s="102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>
      <c r="A226" s="99"/>
      <c r="B226" s="100"/>
      <c r="C226" s="101"/>
      <c r="D226" s="102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>
      <c r="A227" s="99"/>
      <c r="B227" s="100"/>
      <c r="C227" s="101"/>
      <c r="D227" s="102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>
      <c r="A228" s="99"/>
      <c r="B228" s="100"/>
      <c r="C228" s="101"/>
      <c r="D228" s="102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>
      <c r="A229" s="99"/>
      <c r="B229" s="100"/>
      <c r="C229" s="101"/>
      <c r="D229" s="102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>
      <c r="A230" s="99"/>
      <c r="B230" s="100"/>
      <c r="C230" s="101"/>
      <c r="D230" s="102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>
      <c r="A231" s="99"/>
      <c r="B231" s="100"/>
      <c r="C231" s="101"/>
      <c r="D231" s="102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>
      <c r="A232" s="99"/>
      <c r="B232" s="100"/>
      <c r="C232" s="101"/>
      <c r="D232" s="102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>
      <c r="A233" s="99"/>
      <c r="B233" s="100"/>
      <c r="C233" s="101"/>
      <c r="D233" s="102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>
      <c r="A234" s="99"/>
      <c r="B234" s="100"/>
      <c r="C234" s="101"/>
      <c r="D234" s="102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>
      <c r="A235" s="99"/>
      <c r="B235" s="100"/>
      <c r="C235" s="101"/>
      <c r="D235" s="102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>
      <c r="A236" s="99"/>
      <c r="B236" s="100"/>
      <c r="C236" s="101"/>
      <c r="D236" s="102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>
      <c r="A237" s="99"/>
      <c r="B237" s="100"/>
      <c r="C237" s="101"/>
      <c r="D237" s="102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  <row r="238">
      <c r="A238" s="99"/>
      <c r="B238" s="100"/>
      <c r="C238" s="101"/>
      <c r="D238" s="102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</row>
    <row r="239">
      <c r="A239" s="99"/>
      <c r="B239" s="100"/>
      <c r="C239" s="101"/>
      <c r="D239" s="102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</row>
    <row r="240">
      <c r="A240" s="99"/>
      <c r="B240" s="100"/>
      <c r="C240" s="101"/>
      <c r="D240" s="102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</row>
    <row r="241">
      <c r="A241" s="99"/>
      <c r="B241" s="100"/>
      <c r="C241" s="101"/>
      <c r="D241" s="102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</row>
    <row r="242">
      <c r="A242" s="99"/>
      <c r="B242" s="100"/>
      <c r="C242" s="101"/>
      <c r="D242" s="102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</row>
    <row r="243">
      <c r="A243" s="99"/>
      <c r="B243" s="100"/>
      <c r="C243" s="101"/>
      <c r="D243" s="102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</row>
    <row r="244">
      <c r="A244" s="99"/>
      <c r="B244" s="100"/>
      <c r="C244" s="101"/>
      <c r="D244" s="102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</row>
    <row r="245">
      <c r="A245" s="99"/>
      <c r="B245" s="100"/>
      <c r="C245" s="101"/>
      <c r="D245" s="102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</row>
    <row r="246">
      <c r="A246" s="99"/>
      <c r="B246" s="100"/>
      <c r="C246" s="101"/>
      <c r="D246" s="102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</row>
    <row r="247">
      <c r="A247" s="99"/>
      <c r="B247" s="100"/>
      <c r="C247" s="101"/>
      <c r="D247" s="102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</row>
    <row r="248">
      <c r="A248" s="99"/>
      <c r="B248" s="100"/>
      <c r="C248" s="101"/>
      <c r="D248" s="102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</row>
    <row r="249">
      <c r="A249" s="99"/>
      <c r="B249" s="100"/>
      <c r="C249" s="101"/>
      <c r="D249" s="102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</row>
    <row r="250">
      <c r="A250" s="99"/>
      <c r="B250" s="100"/>
      <c r="C250" s="101"/>
      <c r="D250" s="102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</row>
    <row r="251">
      <c r="A251" s="99"/>
      <c r="B251" s="100"/>
      <c r="C251" s="101"/>
      <c r="D251" s="102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</row>
    <row r="252">
      <c r="A252" s="99"/>
      <c r="B252" s="100"/>
      <c r="C252" s="101"/>
      <c r="D252" s="102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</row>
    <row r="253">
      <c r="A253" s="99"/>
      <c r="B253" s="100"/>
      <c r="C253" s="101"/>
      <c r="D253" s="102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</row>
    <row r="254">
      <c r="A254" s="99"/>
      <c r="B254" s="100"/>
      <c r="C254" s="101"/>
      <c r="D254" s="102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</row>
    <row r="255">
      <c r="A255" s="99"/>
      <c r="B255" s="100"/>
      <c r="C255" s="101"/>
      <c r="D255" s="102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</row>
    <row r="256">
      <c r="A256" s="99"/>
      <c r="B256" s="100"/>
      <c r="C256" s="101"/>
      <c r="D256" s="102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</row>
    <row r="257">
      <c r="A257" s="99"/>
      <c r="B257" s="100"/>
      <c r="C257" s="101"/>
      <c r="D257" s="102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>
      <c r="A258" s="99"/>
      <c r="B258" s="100"/>
      <c r="C258" s="101"/>
      <c r="D258" s="102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>
      <c r="A259" s="99"/>
      <c r="B259" s="100"/>
      <c r="C259" s="101"/>
      <c r="D259" s="102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>
      <c r="A260" s="99"/>
      <c r="B260" s="100"/>
      <c r="C260" s="101"/>
      <c r="D260" s="102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>
      <c r="A261" s="99"/>
      <c r="B261" s="100"/>
      <c r="C261" s="101"/>
      <c r="D261" s="102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>
      <c r="A262" s="99"/>
      <c r="B262" s="100"/>
      <c r="C262" s="101"/>
      <c r="D262" s="102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>
      <c r="A263" s="99"/>
      <c r="B263" s="100"/>
      <c r="C263" s="101"/>
      <c r="D263" s="102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>
      <c r="A264" s="99"/>
      <c r="B264" s="100"/>
      <c r="C264" s="101"/>
      <c r="D264" s="102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>
      <c r="A265" s="99"/>
      <c r="B265" s="100"/>
      <c r="C265" s="101"/>
      <c r="D265" s="102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>
      <c r="A266" s="99"/>
      <c r="B266" s="100"/>
      <c r="C266" s="101"/>
      <c r="D266" s="102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</row>
    <row r="267">
      <c r="A267" s="99"/>
      <c r="B267" s="100"/>
      <c r="C267" s="101"/>
      <c r="D267" s="102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>
      <c r="A268" s="99"/>
      <c r="B268" s="100"/>
      <c r="C268" s="101"/>
      <c r="D268" s="102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>
      <c r="A269" s="99"/>
      <c r="B269" s="100"/>
      <c r="C269" s="101"/>
      <c r="D269" s="102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>
      <c r="A270" s="99"/>
      <c r="B270" s="100"/>
      <c r="C270" s="101"/>
      <c r="D270" s="102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>
      <c r="A271" s="99"/>
      <c r="B271" s="100"/>
      <c r="C271" s="101"/>
      <c r="D271" s="102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>
      <c r="A272" s="99"/>
      <c r="B272" s="100"/>
      <c r="C272" s="101"/>
      <c r="D272" s="102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>
      <c r="A273" s="99"/>
      <c r="B273" s="100"/>
      <c r="C273" s="101"/>
      <c r="D273" s="102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>
      <c r="A274" s="99"/>
      <c r="B274" s="100"/>
      <c r="C274" s="101"/>
      <c r="D274" s="102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>
      <c r="A275" s="99"/>
      <c r="B275" s="100"/>
      <c r="C275" s="101"/>
      <c r="D275" s="102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>
      <c r="A276" s="99"/>
      <c r="B276" s="100"/>
      <c r="C276" s="101"/>
      <c r="D276" s="102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>
      <c r="A277" s="99"/>
      <c r="B277" s="100"/>
      <c r="C277" s="101"/>
      <c r="D277" s="102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>
      <c r="A278" s="99"/>
      <c r="B278" s="100"/>
      <c r="C278" s="101"/>
      <c r="D278" s="102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>
      <c r="A279" s="99"/>
      <c r="B279" s="100"/>
      <c r="C279" s="101"/>
      <c r="D279" s="102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</row>
    <row r="280">
      <c r="A280" s="99"/>
      <c r="B280" s="100"/>
      <c r="C280" s="101"/>
      <c r="D280" s="102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>
      <c r="A281" s="99"/>
      <c r="B281" s="100"/>
      <c r="C281" s="101"/>
      <c r="D281" s="102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>
      <c r="A282" s="99"/>
      <c r="B282" s="100"/>
      <c r="C282" s="101"/>
      <c r="D282" s="102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>
      <c r="A283" s="99"/>
      <c r="B283" s="100"/>
      <c r="C283" s="101"/>
      <c r="D283" s="102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>
      <c r="A284" s="99"/>
      <c r="B284" s="100"/>
      <c r="C284" s="101"/>
      <c r="D284" s="102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>
      <c r="A285" s="99"/>
      <c r="B285" s="100"/>
      <c r="C285" s="101"/>
      <c r="D285" s="102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>
      <c r="A286" s="99"/>
      <c r="B286" s="100"/>
      <c r="C286" s="101"/>
      <c r="D286" s="102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>
      <c r="A287" s="99"/>
      <c r="B287" s="100"/>
      <c r="C287" s="101"/>
      <c r="D287" s="102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>
      <c r="A288" s="99"/>
      <c r="B288" s="100"/>
      <c r="C288" s="101"/>
      <c r="D288" s="102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>
      <c r="A289" s="99"/>
      <c r="B289" s="100"/>
      <c r="C289" s="101"/>
      <c r="D289" s="102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>
      <c r="A290" s="99"/>
      <c r="B290" s="100"/>
      <c r="C290" s="101"/>
      <c r="D290" s="102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>
      <c r="A291" s="99"/>
      <c r="B291" s="100"/>
      <c r="C291" s="101"/>
      <c r="D291" s="102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>
      <c r="A292" s="99"/>
      <c r="B292" s="100"/>
      <c r="C292" s="101"/>
      <c r="D292" s="102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</row>
    <row r="293">
      <c r="A293" s="99"/>
      <c r="B293" s="100"/>
      <c r="C293" s="101"/>
      <c r="D293" s="102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>
      <c r="A294" s="99"/>
      <c r="B294" s="100"/>
      <c r="C294" s="101"/>
      <c r="D294" s="102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>
      <c r="A295" s="99"/>
      <c r="B295" s="100"/>
      <c r="C295" s="101"/>
      <c r="D295" s="102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>
      <c r="A296" s="99"/>
      <c r="B296" s="100"/>
      <c r="C296" s="101"/>
      <c r="D296" s="102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>
      <c r="A297" s="99"/>
      <c r="B297" s="100"/>
      <c r="C297" s="101"/>
      <c r="D297" s="102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>
      <c r="A298" s="99"/>
      <c r="B298" s="100"/>
      <c r="C298" s="101"/>
      <c r="D298" s="102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>
      <c r="A299" s="99"/>
      <c r="B299" s="100"/>
      <c r="C299" s="101"/>
      <c r="D299" s="102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>
      <c r="A300" s="99"/>
      <c r="B300" s="100"/>
      <c r="C300" s="101"/>
      <c r="D300" s="102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>
      <c r="A301" s="99"/>
      <c r="B301" s="100"/>
      <c r="C301" s="101"/>
      <c r="D301" s="102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>
      <c r="A302" s="99"/>
      <c r="B302" s="100"/>
      <c r="C302" s="101"/>
      <c r="D302" s="102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>
      <c r="A303" s="99"/>
      <c r="B303" s="100"/>
      <c r="C303" s="101"/>
      <c r="D303" s="102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>
      <c r="A304" s="99"/>
      <c r="B304" s="100"/>
      <c r="C304" s="101"/>
      <c r="D304" s="102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>
      <c r="A305" s="99"/>
      <c r="B305" s="100"/>
      <c r="C305" s="101"/>
      <c r="D305" s="102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</row>
    <row r="306">
      <c r="A306" s="99"/>
      <c r="B306" s="100"/>
      <c r="C306" s="101"/>
      <c r="D306" s="102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>
      <c r="A307" s="99"/>
      <c r="B307" s="100"/>
      <c r="C307" s="101"/>
      <c r="D307" s="102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>
      <c r="A308" s="99"/>
      <c r="B308" s="100"/>
      <c r="C308" s="101"/>
      <c r="D308" s="102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>
      <c r="A309" s="99"/>
      <c r="B309" s="100"/>
      <c r="C309" s="101"/>
      <c r="D309" s="102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>
      <c r="A310" s="99"/>
      <c r="B310" s="100"/>
      <c r="C310" s="101"/>
      <c r="D310" s="102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>
      <c r="A311" s="99"/>
      <c r="B311" s="100"/>
      <c r="C311" s="101"/>
      <c r="D311" s="102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>
      <c r="A312" s="99"/>
      <c r="B312" s="100"/>
      <c r="C312" s="101"/>
      <c r="D312" s="102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>
      <c r="A313" s="99"/>
      <c r="B313" s="100"/>
      <c r="C313" s="101"/>
      <c r="D313" s="102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>
      <c r="A314" s="99"/>
      <c r="B314" s="100"/>
      <c r="C314" s="101"/>
      <c r="D314" s="102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>
      <c r="A315" s="99"/>
      <c r="B315" s="100"/>
      <c r="C315" s="101"/>
      <c r="D315" s="102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>
      <c r="A316" s="99"/>
      <c r="B316" s="100"/>
      <c r="C316" s="101"/>
      <c r="D316" s="102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>
      <c r="A317" s="99"/>
      <c r="B317" s="100"/>
      <c r="C317" s="101"/>
      <c r="D317" s="102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>
      <c r="A318" s="99"/>
      <c r="B318" s="100"/>
      <c r="C318" s="101"/>
      <c r="D318" s="102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</row>
    <row r="319">
      <c r="A319" s="99"/>
      <c r="B319" s="100"/>
      <c r="C319" s="101"/>
      <c r="D319" s="102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>
      <c r="A320" s="99"/>
      <c r="B320" s="100"/>
      <c r="C320" s="101"/>
      <c r="D320" s="102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>
      <c r="A321" s="99"/>
      <c r="B321" s="100"/>
      <c r="C321" s="101"/>
      <c r="D321" s="102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>
      <c r="A322" s="99"/>
      <c r="B322" s="100"/>
      <c r="C322" s="101"/>
      <c r="D322" s="102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>
      <c r="A323" s="99"/>
      <c r="B323" s="100"/>
      <c r="C323" s="101"/>
      <c r="D323" s="102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>
      <c r="A324" s="99"/>
      <c r="B324" s="100"/>
      <c r="C324" s="101"/>
      <c r="D324" s="102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>
      <c r="A325" s="99"/>
      <c r="B325" s="100"/>
      <c r="C325" s="101"/>
      <c r="D325" s="102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>
      <c r="A326" s="99"/>
      <c r="B326" s="100"/>
      <c r="C326" s="101"/>
      <c r="D326" s="102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>
      <c r="A327" s="99"/>
      <c r="B327" s="100"/>
      <c r="C327" s="101"/>
      <c r="D327" s="102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>
      <c r="A328" s="99"/>
      <c r="B328" s="100"/>
      <c r="C328" s="101"/>
      <c r="D328" s="102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>
      <c r="A329" s="99"/>
      <c r="B329" s="100"/>
      <c r="C329" s="101"/>
      <c r="D329" s="102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>
      <c r="A330" s="99"/>
      <c r="B330" s="100"/>
      <c r="C330" s="101"/>
      <c r="D330" s="102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>
      <c r="A331" s="99"/>
      <c r="B331" s="100"/>
      <c r="C331" s="101"/>
      <c r="D331" s="102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</row>
    <row r="332">
      <c r="A332" s="99"/>
      <c r="B332" s="100"/>
      <c r="C332" s="101"/>
      <c r="D332" s="102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>
      <c r="A333" s="99"/>
      <c r="B333" s="100"/>
      <c r="C333" s="101"/>
      <c r="D333" s="102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>
      <c r="A334" s="99"/>
      <c r="B334" s="100"/>
      <c r="C334" s="101"/>
      <c r="D334" s="102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>
      <c r="A335" s="99"/>
      <c r="B335" s="100"/>
      <c r="C335" s="101"/>
      <c r="D335" s="102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>
      <c r="A336" s="99"/>
      <c r="B336" s="100"/>
      <c r="C336" s="101"/>
      <c r="D336" s="102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>
      <c r="A337" s="99"/>
      <c r="B337" s="100"/>
      <c r="C337" s="101"/>
      <c r="D337" s="102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>
      <c r="A338" s="99"/>
      <c r="B338" s="100"/>
      <c r="C338" s="101"/>
      <c r="D338" s="102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>
      <c r="A339" s="99"/>
      <c r="B339" s="100"/>
      <c r="C339" s="101"/>
      <c r="D339" s="102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>
      <c r="A340" s="99"/>
      <c r="B340" s="100"/>
      <c r="C340" s="101"/>
      <c r="D340" s="102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>
      <c r="A341" s="99"/>
      <c r="B341" s="100"/>
      <c r="C341" s="101"/>
      <c r="D341" s="102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>
      <c r="A342" s="99"/>
      <c r="B342" s="100"/>
      <c r="C342" s="101"/>
      <c r="D342" s="102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>
      <c r="A343" s="99"/>
      <c r="B343" s="100"/>
      <c r="C343" s="101"/>
      <c r="D343" s="102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>
      <c r="A344" s="99"/>
      <c r="B344" s="100"/>
      <c r="C344" s="101"/>
      <c r="D344" s="102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>
      <c r="A345" s="99"/>
      <c r="B345" s="100"/>
      <c r="C345" s="101"/>
      <c r="D345" s="102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>
      <c r="A346" s="99"/>
      <c r="B346" s="100"/>
      <c r="C346" s="101"/>
      <c r="D346" s="102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>
      <c r="A347" s="99"/>
      <c r="B347" s="100"/>
      <c r="C347" s="101"/>
      <c r="D347" s="102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>
      <c r="A348" s="99"/>
      <c r="B348" s="100"/>
      <c r="C348" s="101"/>
      <c r="D348" s="102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>
      <c r="A349" s="99"/>
      <c r="B349" s="100"/>
      <c r="C349" s="101"/>
      <c r="D349" s="102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>
      <c r="A350" s="99"/>
      <c r="B350" s="100"/>
      <c r="C350" s="101"/>
      <c r="D350" s="102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>
      <c r="A351" s="99"/>
      <c r="B351" s="100"/>
      <c r="C351" s="101"/>
      <c r="D351" s="102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>
      <c r="A352" s="99"/>
      <c r="B352" s="100"/>
      <c r="C352" s="101"/>
      <c r="D352" s="102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>
      <c r="A353" s="99"/>
      <c r="B353" s="100"/>
      <c r="C353" s="101"/>
      <c r="D353" s="102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>
      <c r="A354" s="99"/>
      <c r="B354" s="100"/>
      <c r="C354" s="101"/>
      <c r="D354" s="102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>
      <c r="A355" s="99"/>
      <c r="B355" s="100"/>
      <c r="C355" s="101"/>
      <c r="D355" s="102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>
      <c r="A356" s="99"/>
      <c r="B356" s="100"/>
      <c r="C356" s="101"/>
      <c r="D356" s="102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>
      <c r="A357" s="99"/>
      <c r="B357" s="100"/>
      <c r="C357" s="101"/>
      <c r="D357" s="102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>
      <c r="A358" s="99"/>
      <c r="B358" s="100"/>
      <c r="C358" s="101"/>
      <c r="D358" s="102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>
      <c r="A359" s="99"/>
      <c r="B359" s="100"/>
      <c r="C359" s="101"/>
      <c r="D359" s="102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>
      <c r="A360" s="99"/>
      <c r="B360" s="100"/>
      <c r="C360" s="101"/>
      <c r="D360" s="102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>
      <c r="A361" s="99"/>
      <c r="B361" s="100"/>
      <c r="C361" s="101"/>
      <c r="D361" s="102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>
      <c r="A362" s="99"/>
      <c r="B362" s="100"/>
      <c r="C362" s="101"/>
      <c r="D362" s="102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>
      <c r="A363" s="99"/>
      <c r="B363" s="100"/>
      <c r="C363" s="101"/>
      <c r="D363" s="102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>
      <c r="A364" s="99"/>
      <c r="B364" s="100"/>
      <c r="C364" s="101"/>
      <c r="D364" s="102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>
      <c r="A365" s="99"/>
      <c r="B365" s="100"/>
      <c r="C365" s="101"/>
      <c r="D365" s="102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>
      <c r="A366" s="99"/>
      <c r="B366" s="100"/>
      <c r="C366" s="101"/>
      <c r="D366" s="102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>
      <c r="A367" s="99"/>
      <c r="B367" s="100"/>
      <c r="C367" s="101"/>
      <c r="D367" s="102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>
      <c r="A368" s="99"/>
      <c r="B368" s="100"/>
      <c r="C368" s="101"/>
      <c r="D368" s="102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>
      <c r="A369" s="99"/>
      <c r="B369" s="100"/>
      <c r="C369" s="101"/>
      <c r="D369" s="102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>
      <c r="A370" s="99"/>
      <c r="B370" s="100"/>
      <c r="C370" s="101"/>
      <c r="D370" s="102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>
      <c r="A371" s="99"/>
      <c r="B371" s="100"/>
      <c r="C371" s="101"/>
      <c r="D371" s="102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>
      <c r="A372" s="99"/>
      <c r="B372" s="100"/>
      <c r="C372" s="101"/>
      <c r="D372" s="102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>
      <c r="A373" s="99"/>
      <c r="B373" s="100"/>
      <c r="C373" s="101"/>
      <c r="D373" s="102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>
      <c r="A374" s="99"/>
      <c r="B374" s="100"/>
      <c r="C374" s="101"/>
      <c r="D374" s="102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>
      <c r="A375" s="99"/>
      <c r="B375" s="100"/>
      <c r="C375" s="101"/>
      <c r="D375" s="102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>
      <c r="A376" s="99"/>
      <c r="B376" s="100"/>
      <c r="C376" s="101"/>
      <c r="D376" s="102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>
      <c r="A377" s="99"/>
      <c r="B377" s="100"/>
      <c r="C377" s="101"/>
      <c r="D377" s="102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>
      <c r="A378" s="99"/>
      <c r="B378" s="100"/>
      <c r="C378" s="101"/>
      <c r="D378" s="102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>
      <c r="A379" s="99"/>
      <c r="B379" s="100"/>
      <c r="C379" s="101"/>
      <c r="D379" s="102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>
      <c r="A380" s="99"/>
      <c r="B380" s="100"/>
      <c r="C380" s="101"/>
      <c r="D380" s="102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>
      <c r="A381" s="99"/>
      <c r="B381" s="100"/>
      <c r="C381" s="101"/>
      <c r="D381" s="102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>
      <c r="A382" s="99"/>
      <c r="B382" s="100"/>
      <c r="C382" s="101"/>
      <c r="D382" s="102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>
      <c r="A383" s="99"/>
      <c r="B383" s="100"/>
      <c r="C383" s="101"/>
      <c r="D383" s="102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>
      <c r="A384" s="99"/>
      <c r="B384" s="100"/>
      <c r="C384" s="101"/>
      <c r="D384" s="102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>
      <c r="A385" s="99"/>
      <c r="B385" s="100"/>
      <c r="C385" s="101"/>
      <c r="D385" s="102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>
      <c r="A386" s="99"/>
      <c r="B386" s="100"/>
      <c r="C386" s="101"/>
      <c r="D386" s="102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>
      <c r="A387" s="99"/>
      <c r="B387" s="100"/>
      <c r="C387" s="101"/>
      <c r="D387" s="102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>
      <c r="A388" s="99"/>
      <c r="B388" s="100"/>
      <c r="C388" s="101"/>
      <c r="D388" s="102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>
      <c r="A389" s="99"/>
      <c r="B389" s="100"/>
      <c r="C389" s="101"/>
      <c r="D389" s="102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>
      <c r="A390" s="99"/>
      <c r="B390" s="100"/>
      <c r="C390" s="101"/>
      <c r="D390" s="102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>
      <c r="A391" s="99"/>
      <c r="B391" s="100"/>
      <c r="C391" s="101"/>
      <c r="D391" s="102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>
      <c r="A392" s="99"/>
      <c r="B392" s="100"/>
      <c r="C392" s="101"/>
      <c r="D392" s="102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>
      <c r="A393" s="99"/>
      <c r="B393" s="100"/>
      <c r="C393" s="101"/>
      <c r="D393" s="102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>
      <c r="A394" s="99"/>
      <c r="B394" s="100"/>
      <c r="C394" s="101"/>
      <c r="D394" s="102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>
      <c r="A395" s="99"/>
      <c r="B395" s="100"/>
      <c r="C395" s="101"/>
      <c r="D395" s="102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>
      <c r="A396" s="99"/>
      <c r="B396" s="100"/>
      <c r="C396" s="101"/>
      <c r="D396" s="102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>
      <c r="A397" s="99"/>
      <c r="B397" s="100"/>
      <c r="C397" s="101"/>
      <c r="D397" s="102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>
      <c r="A398" s="99"/>
      <c r="B398" s="100"/>
      <c r="C398" s="101"/>
      <c r="D398" s="102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>
      <c r="A399" s="99"/>
      <c r="B399" s="100"/>
      <c r="C399" s="101"/>
      <c r="D399" s="102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>
      <c r="A400" s="99"/>
      <c r="B400" s="100"/>
      <c r="C400" s="101"/>
      <c r="D400" s="102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>
      <c r="A401" s="99"/>
      <c r="B401" s="100"/>
      <c r="C401" s="101"/>
      <c r="D401" s="102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>
      <c r="A402" s="99"/>
      <c r="B402" s="100"/>
      <c r="C402" s="101"/>
      <c r="D402" s="102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>
      <c r="A403" s="99"/>
      <c r="B403" s="100"/>
      <c r="C403" s="101"/>
      <c r="D403" s="102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>
      <c r="A404" s="99"/>
      <c r="B404" s="100"/>
      <c r="C404" s="101"/>
      <c r="D404" s="102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>
      <c r="A405" s="99"/>
      <c r="B405" s="100"/>
      <c r="C405" s="101"/>
      <c r="D405" s="102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>
      <c r="A406" s="99"/>
      <c r="B406" s="100"/>
      <c r="C406" s="101"/>
      <c r="D406" s="102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>
      <c r="A407" s="99"/>
      <c r="B407" s="100"/>
      <c r="C407" s="101"/>
      <c r="D407" s="102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>
      <c r="A408" s="99"/>
      <c r="B408" s="100"/>
      <c r="C408" s="101"/>
      <c r="D408" s="102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>
      <c r="A409" s="99"/>
      <c r="B409" s="100"/>
      <c r="C409" s="101"/>
      <c r="D409" s="102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>
      <c r="A410" s="99"/>
      <c r="B410" s="100"/>
      <c r="C410" s="101"/>
      <c r="D410" s="102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>
      <c r="A411" s="99"/>
      <c r="B411" s="100"/>
      <c r="C411" s="101"/>
      <c r="D411" s="102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>
      <c r="A412" s="99"/>
      <c r="B412" s="100"/>
      <c r="C412" s="101"/>
      <c r="D412" s="102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>
      <c r="A413" s="99"/>
      <c r="B413" s="100"/>
      <c r="C413" s="101"/>
      <c r="D413" s="102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>
      <c r="A414" s="99"/>
      <c r="B414" s="100"/>
      <c r="C414" s="101"/>
      <c r="D414" s="102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>
      <c r="A415" s="99"/>
      <c r="B415" s="100"/>
      <c r="C415" s="101"/>
      <c r="D415" s="102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>
      <c r="A416" s="99"/>
      <c r="B416" s="100"/>
      <c r="C416" s="101"/>
      <c r="D416" s="102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>
      <c r="A417" s="99"/>
      <c r="B417" s="100"/>
      <c r="C417" s="101"/>
      <c r="D417" s="102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>
      <c r="A418" s="99"/>
      <c r="B418" s="100"/>
      <c r="C418" s="101"/>
      <c r="D418" s="102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>
      <c r="A419" s="99"/>
      <c r="B419" s="100"/>
      <c r="C419" s="101"/>
      <c r="D419" s="102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>
      <c r="A420" s="99"/>
      <c r="B420" s="100"/>
      <c r="C420" s="101"/>
      <c r="D420" s="102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>
      <c r="A421" s="99"/>
      <c r="B421" s="100"/>
      <c r="C421" s="101"/>
      <c r="D421" s="102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>
      <c r="A422" s="99"/>
      <c r="B422" s="100"/>
      <c r="C422" s="101"/>
      <c r="D422" s="102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>
      <c r="A423" s="99"/>
      <c r="B423" s="100"/>
      <c r="C423" s="101"/>
      <c r="D423" s="102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>
      <c r="A424" s="99"/>
      <c r="B424" s="100"/>
      <c r="C424" s="101"/>
      <c r="D424" s="102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>
      <c r="A425" s="99"/>
      <c r="B425" s="100"/>
      <c r="C425" s="101"/>
      <c r="D425" s="102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>
      <c r="A426" s="99"/>
      <c r="B426" s="100"/>
      <c r="C426" s="101"/>
      <c r="D426" s="102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>
      <c r="A427" s="99"/>
      <c r="B427" s="100"/>
      <c r="C427" s="101"/>
      <c r="D427" s="102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>
      <c r="A428" s="99"/>
      <c r="B428" s="100"/>
      <c r="C428" s="101"/>
      <c r="D428" s="102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>
      <c r="A429" s="99"/>
      <c r="B429" s="100"/>
      <c r="C429" s="101"/>
      <c r="D429" s="102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>
      <c r="A430" s="99"/>
      <c r="B430" s="100"/>
      <c r="C430" s="101"/>
      <c r="D430" s="102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>
      <c r="A431" s="99"/>
      <c r="B431" s="100"/>
      <c r="C431" s="101"/>
      <c r="D431" s="102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>
      <c r="A432" s="99"/>
      <c r="B432" s="100"/>
      <c r="C432" s="101"/>
      <c r="D432" s="102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>
      <c r="A433" s="99"/>
      <c r="B433" s="100"/>
      <c r="C433" s="101"/>
      <c r="D433" s="102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>
      <c r="A434" s="99"/>
      <c r="B434" s="100"/>
      <c r="C434" s="101"/>
      <c r="D434" s="102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>
      <c r="A435" s="99"/>
      <c r="B435" s="100"/>
      <c r="C435" s="101"/>
      <c r="D435" s="102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>
      <c r="A436" s="99"/>
      <c r="B436" s="100"/>
      <c r="C436" s="101"/>
      <c r="D436" s="102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>
      <c r="A437" s="99"/>
      <c r="B437" s="100"/>
      <c r="C437" s="101"/>
      <c r="D437" s="102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>
      <c r="A438" s="99"/>
      <c r="B438" s="100"/>
      <c r="C438" s="101"/>
      <c r="D438" s="102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>
      <c r="A439" s="99"/>
      <c r="B439" s="100"/>
      <c r="C439" s="101"/>
      <c r="D439" s="102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>
      <c r="A440" s="99"/>
      <c r="B440" s="100"/>
      <c r="C440" s="101"/>
      <c r="D440" s="102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>
      <c r="A441" s="99"/>
      <c r="B441" s="100"/>
      <c r="C441" s="101"/>
      <c r="D441" s="102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>
      <c r="A442" s="99"/>
      <c r="B442" s="100"/>
      <c r="C442" s="101"/>
      <c r="D442" s="102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>
      <c r="A443" s="99"/>
      <c r="B443" s="100"/>
      <c r="C443" s="101"/>
      <c r="D443" s="102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>
      <c r="A444" s="99"/>
      <c r="B444" s="100"/>
      <c r="C444" s="101"/>
      <c r="D444" s="102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>
      <c r="A445" s="99"/>
      <c r="B445" s="100"/>
      <c r="C445" s="101"/>
      <c r="D445" s="102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>
      <c r="A446" s="99"/>
      <c r="B446" s="100"/>
      <c r="C446" s="101"/>
      <c r="D446" s="102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>
      <c r="A447" s="99"/>
      <c r="B447" s="100"/>
      <c r="C447" s="101"/>
      <c r="D447" s="102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>
      <c r="A448" s="99"/>
      <c r="B448" s="100"/>
      <c r="C448" s="101"/>
      <c r="D448" s="102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  <row r="449">
      <c r="A449" s="99"/>
      <c r="B449" s="100"/>
      <c r="C449" s="101"/>
      <c r="D449" s="102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</row>
    <row r="450">
      <c r="A450" s="99"/>
      <c r="B450" s="100"/>
      <c r="C450" s="101"/>
      <c r="D450" s="102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</row>
    <row r="451">
      <c r="A451" s="99"/>
      <c r="B451" s="100"/>
      <c r="C451" s="101"/>
      <c r="D451" s="102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</row>
    <row r="452">
      <c r="A452" s="99"/>
      <c r="B452" s="100"/>
      <c r="C452" s="101"/>
      <c r="D452" s="102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</row>
    <row r="453">
      <c r="A453" s="99"/>
      <c r="B453" s="100"/>
      <c r="C453" s="101"/>
      <c r="D453" s="102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</row>
    <row r="454">
      <c r="A454" s="99"/>
      <c r="B454" s="100"/>
      <c r="C454" s="101"/>
      <c r="D454" s="102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</row>
    <row r="455">
      <c r="A455" s="99"/>
      <c r="B455" s="100"/>
      <c r="C455" s="101"/>
      <c r="D455" s="102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</row>
    <row r="456">
      <c r="A456" s="99"/>
      <c r="B456" s="100"/>
      <c r="C456" s="101"/>
      <c r="D456" s="102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</row>
    <row r="457">
      <c r="A457" s="99"/>
      <c r="B457" s="100"/>
      <c r="C457" s="101"/>
      <c r="D457" s="102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</row>
    <row r="458">
      <c r="A458" s="99"/>
      <c r="B458" s="100"/>
      <c r="C458" s="101"/>
      <c r="D458" s="102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</row>
    <row r="459">
      <c r="A459" s="99"/>
      <c r="B459" s="100"/>
      <c r="C459" s="101"/>
      <c r="D459" s="102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</row>
    <row r="460">
      <c r="A460" s="99"/>
      <c r="B460" s="100"/>
      <c r="C460" s="101"/>
      <c r="D460" s="102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</row>
    <row r="461">
      <c r="A461" s="99"/>
      <c r="B461" s="100"/>
      <c r="C461" s="101"/>
      <c r="D461" s="102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</row>
    <row r="462">
      <c r="A462" s="99"/>
      <c r="B462" s="100"/>
      <c r="C462" s="101"/>
      <c r="D462" s="102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</row>
    <row r="463">
      <c r="A463" s="99"/>
      <c r="B463" s="100"/>
      <c r="C463" s="101"/>
      <c r="D463" s="102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</row>
    <row r="464">
      <c r="A464" s="99"/>
      <c r="B464" s="100"/>
      <c r="C464" s="101"/>
      <c r="D464" s="102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</row>
    <row r="465">
      <c r="A465" s="99"/>
      <c r="B465" s="100"/>
      <c r="C465" s="101"/>
      <c r="D465" s="102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</row>
    <row r="466">
      <c r="A466" s="99"/>
      <c r="B466" s="100"/>
      <c r="C466" s="101"/>
      <c r="D466" s="102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</row>
    <row r="467">
      <c r="A467" s="99"/>
      <c r="B467" s="100"/>
      <c r="C467" s="101"/>
      <c r="D467" s="102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</row>
    <row r="468">
      <c r="A468" s="99"/>
      <c r="B468" s="100"/>
      <c r="C468" s="101"/>
      <c r="D468" s="102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</row>
    <row r="469">
      <c r="A469" s="99"/>
      <c r="B469" s="100"/>
      <c r="C469" s="101"/>
      <c r="D469" s="102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</row>
    <row r="470">
      <c r="A470" s="99"/>
      <c r="B470" s="100"/>
      <c r="C470" s="101"/>
      <c r="D470" s="102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</row>
    <row r="471">
      <c r="A471" s="99"/>
      <c r="B471" s="100"/>
      <c r="C471" s="101"/>
      <c r="D471" s="102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</row>
    <row r="472">
      <c r="A472" s="99"/>
      <c r="B472" s="100"/>
      <c r="C472" s="101"/>
      <c r="D472" s="102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</row>
    <row r="473">
      <c r="A473" s="99"/>
      <c r="B473" s="100"/>
      <c r="C473" s="101"/>
      <c r="D473" s="102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</row>
    <row r="474">
      <c r="A474" s="99"/>
      <c r="B474" s="100"/>
      <c r="C474" s="101"/>
      <c r="D474" s="102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</row>
    <row r="475">
      <c r="A475" s="99"/>
      <c r="B475" s="100"/>
      <c r="C475" s="101"/>
      <c r="D475" s="102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</row>
    <row r="476">
      <c r="A476" s="99"/>
      <c r="B476" s="100"/>
      <c r="C476" s="101"/>
      <c r="D476" s="102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</row>
    <row r="477">
      <c r="A477" s="99"/>
      <c r="B477" s="100"/>
      <c r="C477" s="101"/>
      <c r="D477" s="102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</row>
    <row r="478">
      <c r="A478" s="99"/>
      <c r="B478" s="100"/>
      <c r="C478" s="101"/>
      <c r="D478" s="102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</row>
    <row r="479">
      <c r="A479" s="99"/>
      <c r="B479" s="100"/>
      <c r="C479" s="101"/>
      <c r="D479" s="102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</row>
    <row r="480">
      <c r="A480" s="99"/>
      <c r="B480" s="100"/>
      <c r="C480" s="101"/>
      <c r="D480" s="102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</row>
    <row r="481">
      <c r="A481" s="99"/>
      <c r="B481" s="100"/>
      <c r="C481" s="101"/>
      <c r="D481" s="102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</row>
    <row r="482">
      <c r="A482" s="99"/>
      <c r="B482" s="100"/>
      <c r="C482" s="101"/>
      <c r="D482" s="102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</row>
    <row r="483">
      <c r="A483" s="99"/>
      <c r="B483" s="100"/>
      <c r="C483" s="101"/>
      <c r="D483" s="102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</row>
    <row r="484">
      <c r="A484" s="99"/>
      <c r="B484" s="100"/>
      <c r="C484" s="101"/>
      <c r="D484" s="102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</row>
    <row r="485">
      <c r="A485" s="99"/>
      <c r="B485" s="100"/>
      <c r="C485" s="101"/>
      <c r="D485" s="102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</row>
    <row r="486">
      <c r="A486" s="99"/>
      <c r="B486" s="100"/>
      <c r="C486" s="101"/>
      <c r="D486" s="102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</row>
    <row r="487">
      <c r="A487" s="99"/>
      <c r="B487" s="100"/>
      <c r="C487" s="101"/>
      <c r="D487" s="102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</row>
    <row r="488">
      <c r="A488" s="99"/>
      <c r="B488" s="100"/>
      <c r="C488" s="101"/>
      <c r="D488" s="102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</row>
    <row r="489">
      <c r="A489" s="99"/>
      <c r="B489" s="100"/>
      <c r="C489" s="101"/>
      <c r="D489" s="102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</row>
    <row r="490">
      <c r="A490" s="99"/>
      <c r="B490" s="100"/>
      <c r="C490" s="101"/>
      <c r="D490" s="102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</row>
    <row r="491">
      <c r="A491" s="99"/>
      <c r="B491" s="100"/>
      <c r="C491" s="101"/>
      <c r="D491" s="102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</row>
    <row r="492">
      <c r="A492" s="99"/>
      <c r="B492" s="100"/>
      <c r="C492" s="101"/>
      <c r="D492" s="102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</row>
    <row r="493">
      <c r="A493" s="99"/>
      <c r="B493" s="100"/>
      <c r="C493" s="101"/>
      <c r="D493" s="102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</row>
    <row r="494">
      <c r="A494" s="99"/>
      <c r="B494" s="100"/>
      <c r="C494" s="101"/>
      <c r="D494" s="102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</row>
    <row r="495">
      <c r="A495" s="99"/>
      <c r="B495" s="100"/>
      <c r="C495" s="101"/>
      <c r="D495" s="102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</row>
    <row r="496">
      <c r="A496" s="99"/>
      <c r="B496" s="100"/>
      <c r="C496" s="101"/>
      <c r="D496" s="102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</row>
    <row r="497">
      <c r="A497" s="99"/>
      <c r="B497" s="100"/>
      <c r="C497" s="101"/>
      <c r="D497" s="102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</row>
    <row r="498">
      <c r="A498" s="99"/>
      <c r="B498" s="100"/>
      <c r="C498" s="101"/>
      <c r="D498" s="102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</row>
    <row r="499">
      <c r="A499" s="99"/>
      <c r="B499" s="100"/>
      <c r="C499" s="101"/>
      <c r="D499" s="102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</row>
    <row r="500">
      <c r="A500" s="99"/>
      <c r="B500" s="100"/>
      <c r="C500" s="101"/>
      <c r="D500" s="102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</row>
    <row r="501">
      <c r="A501" s="99"/>
      <c r="B501" s="100"/>
      <c r="C501" s="101"/>
      <c r="D501" s="102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</row>
    <row r="502">
      <c r="A502" s="99"/>
      <c r="B502" s="100"/>
      <c r="C502" s="101"/>
      <c r="D502" s="102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</row>
    <row r="503">
      <c r="A503" s="99"/>
      <c r="B503" s="100"/>
      <c r="C503" s="101"/>
      <c r="D503" s="102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</row>
    <row r="504">
      <c r="A504" s="99"/>
      <c r="B504" s="100"/>
      <c r="C504" s="101"/>
      <c r="D504" s="102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</row>
    <row r="505">
      <c r="A505" s="99"/>
      <c r="B505" s="100"/>
      <c r="C505" s="101"/>
      <c r="D505" s="102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</row>
    <row r="506">
      <c r="A506" s="99"/>
      <c r="B506" s="100"/>
      <c r="C506" s="101"/>
      <c r="D506" s="102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</row>
    <row r="507">
      <c r="A507" s="99"/>
      <c r="B507" s="100"/>
      <c r="C507" s="101"/>
      <c r="D507" s="102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</row>
    <row r="508">
      <c r="A508" s="99"/>
      <c r="B508" s="100"/>
      <c r="C508" s="101"/>
      <c r="D508" s="102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</row>
    <row r="509">
      <c r="A509" s="99"/>
      <c r="B509" s="100"/>
      <c r="C509" s="101"/>
      <c r="D509" s="102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</row>
    <row r="510">
      <c r="A510" s="99"/>
      <c r="B510" s="100"/>
      <c r="C510" s="101"/>
      <c r="D510" s="102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</row>
    <row r="511">
      <c r="A511" s="99"/>
      <c r="B511" s="100"/>
      <c r="C511" s="101"/>
      <c r="D511" s="102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</row>
    <row r="512">
      <c r="A512" s="99"/>
      <c r="B512" s="100"/>
      <c r="C512" s="101"/>
      <c r="D512" s="102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</row>
    <row r="513">
      <c r="A513" s="99"/>
      <c r="B513" s="100"/>
      <c r="C513" s="101"/>
      <c r="D513" s="102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</row>
    <row r="514">
      <c r="A514" s="99"/>
      <c r="B514" s="100"/>
      <c r="C514" s="101"/>
      <c r="D514" s="102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</row>
    <row r="515">
      <c r="A515" s="99"/>
      <c r="B515" s="100"/>
      <c r="C515" s="101"/>
      <c r="D515" s="102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</row>
    <row r="516">
      <c r="A516" s="99"/>
      <c r="B516" s="100"/>
      <c r="C516" s="101"/>
      <c r="D516" s="102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</row>
    <row r="517">
      <c r="A517" s="99"/>
      <c r="B517" s="100"/>
      <c r="C517" s="101"/>
      <c r="D517" s="102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</row>
    <row r="518">
      <c r="A518" s="99"/>
      <c r="B518" s="100"/>
      <c r="C518" s="101"/>
      <c r="D518" s="102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</row>
    <row r="519">
      <c r="A519" s="99"/>
      <c r="B519" s="100"/>
      <c r="C519" s="101"/>
      <c r="D519" s="102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</row>
    <row r="520">
      <c r="A520" s="99"/>
      <c r="B520" s="100"/>
      <c r="C520" s="101"/>
      <c r="D520" s="102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</row>
    <row r="521">
      <c r="A521" s="99"/>
      <c r="B521" s="100"/>
      <c r="C521" s="101"/>
      <c r="D521" s="102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</row>
    <row r="522">
      <c r="A522" s="99"/>
      <c r="B522" s="100"/>
      <c r="C522" s="101"/>
      <c r="D522" s="102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</row>
    <row r="523">
      <c r="A523" s="99"/>
      <c r="B523" s="100"/>
      <c r="C523" s="101"/>
      <c r="D523" s="102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</row>
    <row r="524">
      <c r="A524" s="99"/>
      <c r="B524" s="100"/>
      <c r="C524" s="101"/>
      <c r="D524" s="102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</row>
    <row r="525">
      <c r="A525" s="99"/>
      <c r="B525" s="100"/>
      <c r="C525" s="101"/>
      <c r="D525" s="102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</row>
    <row r="526">
      <c r="A526" s="99"/>
      <c r="B526" s="100"/>
      <c r="C526" s="101"/>
      <c r="D526" s="102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</row>
    <row r="527">
      <c r="A527" s="99"/>
      <c r="B527" s="100"/>
      <c r="C527" s="101"/>
      <c r="D527" s="102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</row>
    <row r="528">
      <c r="A528" s="99"/>
      <c r="B528" s="100"/>
      <c r="C528" s="101"/>
      <c r="D528" s="102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</row>
    <row r="529">
      <c r="A529" s="99"/>
      <c r="B529" s="100"/>
      <c r="C529" s="101"/>
      <c r="D529" s="102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</row>
    <row r="530">
      <c r="A530" s="99"/>
      <c r="B530" s="100"/>
      <c r="C530" s="101"/>
      <c r="D530" s="102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</row>
    <row r="531">
      <c r="A531" s="99"/>
      <c r="B531" s="100"/>
      <c r="C531" s="101"/>
      <c r="D531" s="102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</row>
    <row r="532">
      <c r="A532" s="99"/>
      <c r="B532" s="100"/>
      <c r="C532" s="101"/>
      <c r="D532" s="102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</row>
    <row r="533">
      <c r="A533" s="99"/>
      <c r="B533" s="100"/>
      <c r="C533" s="101"/>
      <c r="D533" s="102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</row>
    <row r="534">
      <c r="A534" s="99"/>
      <c r="B534" s="100"/>
      <c r="C534" s="101"/>
      <c r="D534" s="102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</row>
    <row r="535">
      <c r="A535" s="99"/>
      <c r="B535" s="100"/>
      <c r="C535" s="101"/>
      <c r="D535" s="102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</row>
    <row r="536">
      <c r="A536" s="99"/>
      <c r="B536" s="100"/>
      <c r="C536" s="101"/>
      <c r="D536" s="102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</row>
    <row r="537">
      <c r="A537" s="99"/>
      <c r="B537" s="100"/>
      <c r="C537" s="101"/>
      <c r="D537" s="102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</row>
    <row r="538">
      <c r="A538" s="99"/>
      <c r="B538" s="100"/>
      <c r="C538" s="101"/>
      <c r="D538" s="102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</row>
    <row r="539">
      <c r="A539" s="99"/>
      <c r="B539" s="100"/>
      <c r="C539" s="101"/>
      <c r="D539" s="102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</row>
    <row r="540">
      <c r="A540" s="99"/>
      <c r="B540" s="100"/>
      <c r="C540" s="101"/>
      <c r="D540" s="102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</row>
    <row r="541">
      <c r="A541" s="99"/>
      <c r="B541" s="100"/>
      <c r="C541" s="101"/>
      <c r="D541" s="102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</row>
    <row r="542">
      <c r="A542" s="99"/>
      <c r="B542" s="100"/>
      <c r="C542" s="101"/>
      <c r="D542" s="102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</row>
    <row r="543">
      <c r="A543" s="99"/>
      <c r="B543" s="100"/>
      <c r="C543" s="101"/>
      <c r="D543" s="102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</row>
    <row r="544">
      <c r="A544" s="99"/>
      <c r="B544" s="100"/>
      <c r="C544" s="101"/>
      <c r="D544" s="102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</row>
    <row r="545">
      <c r="A545" s="99"/>
      <c r="B545" s="100"/>
      <c r="C545" s="101"/>
      <c r="D545" s="102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</row>
    <row r="546">
      <c r="A546" s="99"/>
      <c r="B546" s="100"/>
      <c r="C546" s="101"/>
      <c r="D546" s="102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</row>
    <row r="547">
      <c r="A547" s="99"/>
      <c r="B547" s="100"/>
      <c r="C547" s="101"/>
      <c r="D547" s="102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</row>
    <row r="548">
      <c r="A548" s="99"/>
      <c r="B548" s="100"/>
      <c r="C548" s="101"/>
      <c r="D548" s="102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</row>
    <row r="549">
      <c r="A549" s="99"/>
      <c r="B549" s="100"/>
      <c r="C549" s="101"/>
      <c r="D549" s="102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</row>
    <row r="550">
      <c r="A550" s="99"/>
      <c r="B550" s="100"/>
      <c r="C550" s="101"/>
      <c r="D550" s="102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</row>
    <row r="551">
      <c r="A551" s="99"/>
      <c r="B551" s="100"/>
      <c r="C551" s="101"/>
      <c r="D551" s="102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</row>
    <row r="552">
      <c r="A552" s="99"/>
      <c r="B552" s="100"/>
      <c r="C552" s="101"/>
      <c r="D552" s="102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</row>
    <row r="553">
      <c r="A553" s="99"/>
      <c r="B553" s="100"/>
      <c r="C553" s="101"/>
      <c r="D553" s="102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</row>
    <row r="554">
      <c r="A554" s="99"/>
      <c r="B554" s="100"/>
      <c r="C554" s="101"/>
      <c r="D554" s="102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</row>
    <row r="555">
      <c r="A555" s="99"/>
      <c r="B555" s="100"/>
      <c r="C555" s="101"/>
      <c r="D555" s="102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</row>
    <row r="556">
      <c r="A556" s="99"/>
      <c r="B556" s="100"/>
      <c r="C556" s="101"/>
      <c r="D556" s="102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</row>
    <row r="557">
      <c r="A557" s="99"/>
      <c r="B557" s="100"/>
      <c r="C557" s="101"/>
      <c r="D557" s="102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</row>
    <row r="558">
      <c r="A558" s="99"/>
      <c r="B558" s="100"/>
      <c r="C558" s="101"/>
      <c r="D558" s="102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</row>
    <row r="559">
      <c r="A559" s="99"/>
      <c r="B559" s="100"/>
      <c r="C559" s="101"/>
      <c r="D559" s="102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</row>
    <row r="560">
      <c r="A560" s="99"/>
      <c r="B560" s="100"/>
      <c r="C560" s="101"/>
      <c r="D560" s="102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</row>
    <row r="561">
      <c r="A561" s="99"/>
      <c r="B561" s="100"/>
      <c r="C561" s="101"/>
      <c r="D561" s="102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</row>
    <row r="562">
      <c r="A562" s="99"/>
      <c r="B562" s="100"/>
      <c r="C562" s="101"/>
      <c r="D562" s="102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</row>
    <row r="563">
      <c r="A563" s="99"/>
      <c r="B563" s="100"/>
      <c r="C563" s="101"/>
      <c r="D563" s="102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</row>
    <row r="564">
      <c r="A564" s="99"/>
      <c r="B564" s="100"/>
      <c r="C564" s="101"/>
      <c r="D564" s="102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</row>
    <row r="565">
      <c r="A565" s="99"/>
      <c r="B565" s="100"/>
      <c r="C565" s="101"/>
      <c r="D565" s="102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</row>
    <row r="566">
      <c r="A566" s="99"/>
      <c r="B566" s="100"/>
      <c r="C566" s="101"/>
      <c r="D566" s="102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</row>
    <row r="567">
      <c r="A567" s="99"/>
      <c r="B567" s="100"/>
      <c r="C567" s="101"/>
      <c r="D567" s="102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</row>
    <row r="568">
      <c r="A568" s="99"/>
      <c r="B568" s="100"/>
      <c r="C568" s="101"/>
      <c r="D568" s="102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</row>
    <row r="569">
      <c r="A569" s="99"/>
      <c r="B569" s="100"/>
      <c r="C569" s="101"/>
      <c r="D569" s="102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</row>
    <row r="570">
      <c r="A570" s="99"/>
      <c r="B570" s="100"/>
      <c r="C570" s="101"/>
      <c r="D570" s="102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</row>
    <row r="571">
      <c r="A571" s="99"/>
      <c r="B571" s="100"/>
      <c r="C571" s="101"/>
      <c r="D571" s="102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</row>
    <row r="572">
      <c r="A572" s="99"/>
      <c r="B572" s="100"/>
      <c r="C572" s="101"/>
      <c r="D572" s="102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</row>
    <row r="573">
      <c r="A573" s="99"/>
      <c r="B573" s="100"/>
      <c r="C573" s="101"/>
      <c r="D573" s="102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</row>
    <row r="574">
      <c r="A574" s="99"/>
      <c r="B574" s="100"/>
      <c r="C574" s="101"/>
      <c r="D574" s="102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</row>
    <row r="575">
      <c r="A575" s="99"/>
      <c r="B575" s="100"/>
      <c r="C575" s="101"/>
      <c r="D575" s="102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</row>
    <row r="576">
      <c r="A576" s="99"/>
      <c r="B576" s="100"/>
      <c r="C576" s="101"/>
      <c r="D576" s="102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</row>
    <row r="577">
      <c r="A577" s="99"/>
      <c r="B577" s="100"/>
      <c r="C577" s="101"/>
      <c r="D577" s="102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</row>
    <row r="578">
      <c r="A578" s="99"/>
      <c r="B578" s="100"/>
      <c r="C578" s="101"/>
      <c r="D578" s="102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</row>
    <row r="579">
      <c r="A579" s="99"/>
      <c r="B579" s="100"/>
      <c r="C579" s="101"/>
      <c r="D579" s="102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</row>
    <row r="580">
      <c r="A580" s="99"/>
      <c r="B580" s="100"/>
      <c r="C580" s="101"/>
      <c r="D580" s="102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</row>
    <row r="581">
      <c r="A581" s="99"/>
      <c r="B581" s="100"/>
      <c r="C581" s="101"/>
      <c r="D581" s="102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</row>
    <row r="582">
      <c r="A582" s="99"/>
      <c r="B582" s="100"/>
      <c r="C582" s="101"/>
      <c r="D582" s="102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</row>
    <row r="583">
      <c r="A583" s="99"/>
      <c r="B583" s="100"/>
      <c r="C583" s="101"/>
      <c r="D583" s="102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</row>
    <row r="584">
      <c r="A584" s="99"/>
      <c r="B584" s="100"/>
      <c r="C584" s="101"/>
      <c r="D584" s="102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</row>
    <row r="585">
      <c r="A585" s="99"/>
      <c r="B585" s="100"/>
      <c r="C585" s="101"/>
      <c r="D585" s="102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</row>
    <row r="586">
      <c r="A586" s="99"/>
      <c r="B586" s="100"/>
      <c r="C586" s="101"/>
      <c r="D586" s="102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</row>
    <row r="587">
      <c r="A587" s="99"/>
      <c r="B587" s="100"/>
      <c r="C587" s="101"/>
      <c r="D587" s="102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</row>
    <row r="588">
      <c r="A588" s="99"/>
      <c r="B588" s="100"/>
      <c r="C588" s="101"/>
      <c r="D588" s="102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</row>
    <row r="589">
      <c r="A589" s="99"/>
      <c r="B589" s="100"/>
      <c r="C589" s="101"/>
      <c r="D589" s="102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</row>
    <row r="590">
      <c r="A590" s="99"/>
      <c r="B590" s="100"/>
      <c r="C590" s="101"/>
      <c r="D590" s="102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</row>
    <row r="591">
      <c r="A591" s="99"/>
      <c r="B591" s="100"/>
      <c r="C591" s="101"/>
      <c r="D591" s="102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</row>
    <row r="592">
      <c r="A592" s="99"/>
      <c r="B592" s="100"/>
      <c r="C592" s="101"/>
      <c r="D592" s="102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</row>
    <row r="593">
      <c r="A593" s="99"/>
      <c r="B593" s="100"/>
      <c r="C593" s="101"/>
      <c r="D593" s="102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</row>
    <row r="594">
      <c r="A594" s="99"/>
      <c r="B594" s="100"/>
      <c r="C594" s="101"/>
      <c r="D594" s="102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</row>
    <row r="595">
      <c r="A595" s="99"/>
      <c r="B595" s="100"/>
      <c r="C595" s="101"/>
      <c r="D595" s="102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</row>
    <row r="596">
      <c r="A596" s="99"/>
      <c r="B596" s="100"/>
      <c r="C596" s="101"/>
      <c r="D596" s="102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</row>
    <row r="597">
      <c r="A597" s="99"/>
      <c r="B597" s="100"/>
      <c r="C597" s="101"/>
      <c r="D597" s="102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</row>
    <row r="598">
      <c r="A598" s="99"/>
      <c r="B598" s="100"/>
      <c r="C598" s="101"/>
      <c r="D598" s="102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</row>
    <row r="599">
      <c r="A599" s="99"/>
      <c r="B599" s="100"/>
      <c r="C599" s="101"/>
      <c r="D599" s="102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</row>
    <row r="600">
      <c r="A600" s="99"/>
      <c r="B600" s="100"/>
      <c r="C600" s="101"/>
      <c r="D600" s="102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</row>
    <row r="601">
      <c r="A601" s="99"/>
      <c r="B601" s="100"/>
      <c r="C601" s="101"/>
      <c r="D601" s="102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</row>
    <row r="602">
      <c r="A602" s="99"/>
      <c r="B602" s="100"/>
      <c r="C602" s="101"/>
      <c r="D602" s="102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</row>
    <row r="603">
      <c r="A603" s="99"/>
      <c r="B603" s="100"/>
      <c r="C603" s="101"/>
      <c r="D603" s="102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</row>
    <row r="604">
      <c r="A604" s="99"/>
      <c r="B604" s="100"/>
      <c r="C604" s="101"/>
      <c r="D604" s="102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</row>
    <row r="605">
      <c r="A605" s="99"/>
      <c r="B605" s="100"/>
      <c r="C605" s="101"/>
      <c r="D605" s="102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>
      <c r="A606" s="99"/>
      <c r="B606" s="100"/>
      <c r="C606" s="101"/>
      <c r="D606" s="102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>
      <c r="A607" s="99"/>
      <c r="B607" s="100"/>
      <c r="C607" s="101"/>
      <c r="D607" s="102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>
      <c r="A608" s="99"/>
      <c r="B608" s="100"/>
      <c r="C608" s="101"/>
      <c r="D608" s="102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>
      <c r="A609" s="99"/>
      <c r="B609" s="100"/>
      <c r="C609" s="101"/>
      <c r="D609" s="102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>
      <c r="A610" s="99"/>
      <c r="B610" s="100"/>
      <c r="C610" s="101"/>
      <c r="D610" s="102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>
      <c r="A611" s="99"/>
      <c r="B611" s="100"/>
      <c r="C611" s="101"/>
      <c r="D611" s="102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>
      <c r="A612" s="99"/>
      <c r="B612" s="100"/>
      <c r="C612" s="101"/>
      <c r="D612" s="102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>
      <c r="A613" s="99"/>
      <c r="B613" s="100"/>
      <c r="C613" s="101"/>
      <c r="D613" s="102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>
      <c r="A614" s="99"/>
      <c r="B614" s="100"/>
      <c r="C614" s="101"/>
      <c r="D614" s="102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>
      <c r="A615" s="99"/>
      <c r="B615" s="100"/>
      <c r="C615" s="101"/>
      <c r="D615" s="102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>
      <c r="A616" s="99"/>
      <c r="B616" s="100"/>
      <c r="C616" s="101"/>
      <c r="D616" s="102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>
      <c r="A617" s="99"/>
      <c r="B617" s="100"/>
      <c r="C617" s="101"/>
      <c r="D617" s="102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</row>
    <row r="618">
      <c r="A618" s="99"/>
      <c r="B618" s="100"/>
      <c r="C618" s="101"/>
      <c r="D618" s="102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</row>
    <row r="619">
      <c r="A619" s="99"/>
      <c r="B619" s="100"/>
      <c r="C619" s="101"/>
      <c r="D619" s="102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</row>
    <row r="620">
      <c r="A620" s="99"/>
      <c r="B620" s="100"/>
      <c r="C620" s="101"/>
      <c r="D620" s="102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</row>
    <row r="621">
      <c r="A621" s="99"/>
      <c r="B621" s="100"/>
      <c r="C621" s="101"/>
      <c r="D621" s="102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</row>
    <row r="622">
      <c r="A622" s="99"/>
      <c r="B622" s="100"/>
      <c r="C622" s="101"/>
      <c r="D622" s="102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</row>
    <row r="623">
      <c r="A623" s="99"/>
      <c r="B623" s="100"/>
      <c r="C623" s="101"/>
      <c r="D623" s="102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</row>
    <row r="624">
      <c r="A624" s="99"/>
      <c r="B624" s="100"/>
      <c r="C624" s="101"/>
      <c r="D624" s="102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</row>
    <row r="625">
      <c r="A625" s="99"/>
      <c r="B625" s="100"/>
      <c r="C625" s="101"/>
      <c r="D625" s="102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</row>
    <row r="626">
      <c r="A626" s="99"/>
      <c r="B626" s="100"/>
      <c r="C626" s="101"/>
      <c r="D626" s="102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</row>
    <row r="627">
      <c r="A627" s="99"/>
      <c r="B627" s="100"/>
      <c r="C627" s="101"/>
      <c r="D627" s="102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</row>
    <row r="628">
      <c r="A628" s="99"/>
      <c r="B628" s="100"/>
      <c r="C628" s="101"/>
      <c r="D628" s="102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</row>
    <row r="629">
      <c r="A629" s="99"/>
      <c r="B629" s="100"/>
      <c r="C629" s="101"/>
      <c r="D629" s="102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</row>
    <row r="630">
      <c r="A630" s="99"/>
      <c r="B630" s="100"/>
      <c r="C630" s="101"/>
      <c r="D630" s="102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</row>
    <row r="631">
      <c r="A631" s="99"/>
      <c r="B631" s="100"/>
      <c r="C631" s="101"/>
      <c r="D631" s="102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</row>
    <row r="632">
      <c r="A632" s="99"/>
      <c r="B632" s="100"/>
      <c r="C632" s="101"/>
      <c r="D632" s="102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</row>
    <row r="633">
      <c r="A633" s="99"/>
      <c r="B633" s="100"/>
      <c r="C633" s="101"/>
      <c r="D633" s="102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</row>
    <row r="634">
      <c r="A634" s="99"/>
      <c r="B634" s="100"/>
      <c r="C634" s="101"/>
      <c r="D634" s="102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</row>
    <row r="635">
      <c r="A635" s="99"/>
      <c r="B635" s="100"/>
      <c r="C635" s="101"/>
      <c r="D635" s="102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</row>
    <row r="636">
      <c r="A636" s="99"/>
      <c r="B636" s="100"/>
      <c r="C636" s="101"/>
      <c r="D636" s="102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</row>
    <row r="637">
      <c r="A637" s="99"/>
      <c r="B637" s="100"/>
      <c r="C637" s="101"/>
      <c r="D637" s="102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</row>
    <row r="638">
      <c r="A638" s="99"/>
      <c r="B638" s="100"/>
      <c r="C638" s="101"/>
      <c r="D638" s="102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</row>
    <row r="639">
      <c r="A639" s="99"/>
      <c r="B639" s="100"/>
      <c r="C639" s="101"/>
      <c r="D639" s="102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</row>
    <row r="640">
      <c r="A640" s="99"/>
      <c r="B640" s="100"/>
      <c r="C640" s="101"/>
      <c r="D640" s="102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</row>
    <row r="641">
      <c r="A641" s="99"/>
      <c r="B641" s="100"/>
      <c r="C641" s="101"/>
      <c r="D641" s="102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</row>
    <row r="642">
      <c r="A642" s="99"/>
      <c r="B642" s="100"/>
      <c r="C642" s="101"/>
      <c r="D642" s="102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</row>
    <row r="643">
      <c r="A643" s="99"/>
      <c r="B643" s="100"/>
      <c r="C643" s="101"/>
      <c r="D643" s="102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</row>
    <row r="644">
      <c r="A644" s="99"/>
      <c r="B644" s="100"/>
      <c r="C644" s="101"/>
      <c r="D644" s="102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</row>
    <row r="645">
      <c r="A645" s="99"/>
      <c r="B645" s="100"/>
      <c r="C645" s="101"/>
      <c r="D645" s="102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</row>
    <row r="646">
      <c r="A646" s="99"/>
      <c r="B646" s="100"/>
      <c r="C646" s="101"/>
      <c r="D646" s="102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</row>
    <row r="647">
      <c r="A647" s="99"/>
      <c r="B647" s="100"/>
      <c r="C647" s="101"/>
      <c r="D647" s="102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</row>
    <row r="648">
      <c r="A648" s="99"/>
      <c r="B648" s="100"/>
      <c r="C648" s="101"/>
      <c r="D648" s="102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</row>
    <row r="649">
      <c r="A649" s="99"/>
      <c r="B649" s="100"/>
      <c r="C649" s="101"/>
      <c r="D649" s="102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</row>
    <row r="650">
      <c r="A650" s="99"/>
      <c r="B650" s="100"/>
      <c r="C650" s="101"/>
      <c r="D650" s="102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</row>
    <row r="651">
      <c r="A651" s="99"/>
      <c r="B651" s="100"/>
      <c r="C651" s="101"/>
      <c r="D651" s="102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</row>
    <row r="652">
      <c r="A652" s="99"/>
      <c r="B652" s="100"/>
      <c r="C652" s="101"/>
      <c r="D652" s="102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</row>
    <row r="653">
      <c r="A653" s="99"/>
      <c r="B653" s="100"/>
      <c r="C653" s="101"/>
      <c r="D653" s="102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</row>
    <row r="654">
      <c r="A654" s="99"/>
      <c r="B654" s="100"/>
      <c r="C654" s="101"/>
      <c r="D654" s="102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</row>
    <row r="655">
      <c r="A655" s="99"/>
      <c r="B655" s="100"/>
      <c r="C655" s="101"/>
      <c r="D655" s="102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</row>
    <row r="656">
      <c r="A656" s="99"/>
      <c r="B656" s="100"/>
      <c r="C656" s="101"/>
      <c r="D656" s="102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</row>
    <row r="657">
      <c r="A657" s="99"/>
      <c r="B657" s="100"/>
      <c r="C657" s="101"/>
      <c r="D657" s="102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</row>
    <row r="658">
      <c r="A658" s="99"/>
      <c r="B658" s="100"/>
      <c r="C658" s="101"/>
      <c r="D658" s="102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</row>
    <row r="659">
      <c r="A659" s="99"/>
      <c r="B659" s="100"/>
      <c r="C659" s="101"/>
      <c r="D659" s="102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</row>
    <row r="660">
      <c r="A660" s="99"/>
      <c r="B660" s="100"/>
      <c r="C660" s="101"/>
      <c r="D660" s="102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</row>
    <row r="661">
      <c r="A661" s="99"/>
      <c r="B661" s="100"/>
      <c r="C661" s="101"/>
      <c r="D661" s="102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</row>
    <row r="662">
      <c r="A662" s="99"/>
      <c r="B662" s="100"/>
      <c r="C662" s="101"/>
      <c r="D662" s="102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</row>
    <row r="663">
      <c r="A663" s="99"/>
      <c r="B663" s="100"/>
      <c r="C663" s="101"/>
      <c r="D663" s="102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</row>
    <row r="664">
      <c r="A664" s="99"/>
      <c r="B664" s="100"/>
      <c r="C664" s="101"/>
      <c r="D664" s="102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</row>
    <row r="665">
      <c r="A665" s="99"/>
      <c r="B665" s="100"/>
      <c r="C665" s="101"/>
      <c r="D665" s="102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</row>
    <row r="666">
      <c r="A666" s="99"/>
      <c r="B666" s="100"/>
      <c r="C666" s="101"/>
      <c r="D666" s="102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</row>
    <row r="667">
      <c r="A667" s="99"/>
      <c r="B667" s="100"/>
      <c r="C667" s="101"/>
      <c r="D667" s="102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</row>
    <row r="668">
      <c r="A668" s="99"/>
      <c r="B668" s="100"/>
      <c r="C668" s="101"/>
      <c r="D668" s="102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</row>
    <row r="669">
      <c r="A669" s="99"/>
      <c r="B669" s="100"/>
      <c r="C669" s="101"/>
      <c r="D669" s="102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</row>
    <row r="670">
      <c r="A670" s="99"/>
      <c r="B670" s="100"/>
      <c r="C670" s="101"/>
      <c r="D670" s="102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</row>
    <row r="671">
      <c r="A671" s="99"/>
      <c r="B671" s="100"/>
      <c r="C671" s="101"/>
      <c r="D671" s="102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</row>
    <row r="672">
      <c r="A672" s="99"/>
      <c r="B672" s="100"/>
      <c r="C672" s="101"/>
      <c r="D672" s="102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</row>
    <row r="673">
      <c r="A673" s="99"/>
      <c r="B673" s="100"/>
      <c r="C673" s="101"/>
      <c r="D673" s="102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</row>
    <row r="674">
      <c r="A674" s="99"/>
      <c r="B674" s="100"/>
      <c r="C674" s="101"/>
      <c r="D674" s="102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</row>
    <row r="675">
      <c r="A675" s="99"/>
      <c r="B675" s="100"/>
      <c r="C675" s="101"/>
      <c r="D675" s="102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</row>
    <row r="676">
      <c r="A676" s="99"/>
      <c r="B676" s="100"/>
      <c r="C676" s="101"/>
      <c r="D676" s="102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</row>
    <row r="677">
      <c r="A677" s="99"/>
      <c r="B677" s="100"/>
      <c r="C677" s="101"/>
      <c r="D677" s="102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</row>
    <row r="678">
      <c r="A678" s="99"/>
      <c r="B678" s="100"/>
      <c r="C678" s="101"/>
      <c r="D678" s="102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</row>
    <row r="679">
      <c r="A679" s="99"/>
      <c r="B679" s="100"/>
      <c r="C679" s="101"/>
      <c r="D679" s="102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</row>
    <row r="680">
      <c r="A680" s="99"/>
      <c r="B680" s="100"/>
      <c r="C680" s="101"/>
      <c r="D680" s="102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</row>
    <row r="681">
      <c r="A681" s="99"/>
      <c r="B681" s="100"/>
      <c r="C681" s="101"/>
      <c r="D681" s="102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</row>
    <row r="682">
      <c r="A682" s="99"/>
      <c r="B682" s="100"/>
      <c r="C682" s="101"/>
      <c r="D682" s="102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</row>
    <row r="683">
      <c r="A683" s="99"/>
      <c r="B683" s="100"/>
      <c r="C683" s="101"/>
      <c r="D683" s="102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</row>
    <row r="684">
      <c r="A684" s="99"/>
      <c r="B684" s="100"/>
      <c r="C684" s="101"/>
      <c r="D684" s="102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</row>
    <row r="685">
      <c r="A685" s="99"/>
      <c r="B685" s="100"/>
      <c r="C685" s="101"/>
      <c r="D685" s="102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</row>
    <row r="686">
      <c r="A686" s="99"/>
      <c r="B686" s="100"/>
      <c r="C686" s="101"/>
      <c r="D686" s="102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</row>
    <row r="687">
      <c r="A687" s="99"/>
      <c r="B687" s="100"/>
      <c r="C687" s="101"/>
      <c r="D687" s="102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</row>
    <row r="688">
      <c r="A688" s="99"/>
      <c r="B688" s="100"/>
      <c r="C688" s="101"/>
      <c r="D688" s="102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</row>
    <row r="689">
      <c r="A689" s="99"/>
      <c r="B689" s="100"/>
      <c r="C689" s="101"/>
      <c r="D689" s="102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</row>
    <row r="690">
      <c r="A690" s="99"/>
      <c r="B690" s="100"/>
      <c r="C690" s="101"/>
      <c r="D690" s="102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</row>
    <row r="691">
      <c r="A691" s="99"/>
      <c r="B691" s="100"/>
      <c r="C691" s="101"/>
      <c r="D691" s="102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</row>
    <row r="692">
      <c r="A692" s="99"/>
      <c r="B692" s="100"/>
      <c r="C692" s="101"/>
      <c r="D692" s="102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</row>
    <row r="693">
      <c r="A693" s="99"/>
      <c r="B693" s="100"/>
      <c r="C693" s="101"/>
      <c r="D693" s="102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</row>
    <row r="694">
      <c r="A694" s="99"/>
      <c r="B694" s="100"/>
      <c r="C694" s="101"/>
      <c r="D694" s="102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</row>
    <row r="695">
      <c r="A695" s="99"/>
      <c r="B695" s="100"/>
      <c r="C695" s="101"/>
      <c r="D695" s="102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</row>
    <row r="696">
      <c r="A696" s="99"/>
      <c r="B696" s="100"/>
      <c r="C696" s="101"/>
      <c r="D696" s="102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</row>
    <row r="697">
      <c r="A697" s="99"/>
      <c r="B697" s="100"/>
      <c r="C697" s="101"/>
      <c r="D697" s="102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</row>
    <row r="698">
      <c r="A698" s="99"/>
      <c r="B698" s="100"/>
      <c r="C698" s="101"/>
      <c r="D698" s="102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</row>
    <row r="699">
      <c r="A699" s="99"/>
      <c r="B699" s="100"/>
      <c r="C699" s="101"/>
      <c r="D699" s="102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</row>
    <row r="700">
      <c r="A700" s="99"/>
      <c r="B700" s="100"/>
      <c r="C700" s="101"/>
      <c r="D700" s="102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</row>
    <row r="701">
      <c r="A701" s="99"/>
      <c r="B701" s="100"/>
      <c r="C701" s="101"/>
      <c r="D701" s="102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</row>
    <row r="702">
      <c r="A702" s="99"/>
      <c r="B702" s="100"/>
      <c r="C702" s="101"/>
      <c r="D702" s="102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</row>
    <row r="703">
      <c r="A703" s="99"/>
      <c r="B703" s="100"/>
      <c r="C703" s="101"/>
      <c r="D703" s="102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</row>
    <row r="704">
      <c r="A704" s="99"/>
      <c r="B704" s="100"/>
      <c r="C704" s="101"/>
      <c r="D704" s="102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</row>
    <row r="705">
      <c r="A705" s="99"/>
      <c r="B705" s="100"/>
      <c r="C705" s="101"/>
      <c r="D705" s="102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</row>
    <row r="706">
      <c r="A706" s="99"/>
      <c r="B706" s="100"/>
      <c r="C706" s="101"/>
      <c r="D706" s="102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</row>
    <row r="707">
      <c r="A707" s="99"/>
      <c r="B707" s="100"/>
      <c r="C707" s="101"/>
      <c r="D707" s="102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</row>
    <row r="708">
      <c r="A708" s="99"/>
      <c r="B708" s="100"/>
      <c r="C708" s="101"/>
      <c r="D708" s="102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</row>
    <row r="709">
      <c r="A709" s="99"/>
      <c r="B709" s="100"/>
      <c r="C709" s="101"/>
      <c r="D709" s="102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</row>
    <row r="710">
      <c r="A710" s="99"/>
      <c r="B710" s="100"/>
      <c r="C710" s="101"/>
      <c r="D710" s="102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</row>
    <row r="711">
      <c r="A711" s="99"/>
      <c r="B711" s="100"/>
      <c r="C711" s="101"/>
      <c r="D711" s="102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</row>
    <row r="712">
      <c r="A712" s="99"/>
      <c r="B712" s="100"/>
      <c r="C712" s="101"/>
      <c r="D712" s="102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</row>
    <row r="713">
      <c r="A713" s="99"/>
      <c r="B713" s="100"/>
      <c r="C713" s="101"/>
      <c r="D713" s="102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</row>
    <row r="714">
      <c r="A714" s="99"/>
      <c r="B714" s="100"/>
      <c r="C714" s="101"/>
      <c r="D714" s="102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</row>
    <row r="715">
      <c r="A715" s="99"/>
      <c r="B715" s="100"/>
      <c r="C715" s="101"/>
      <c r="D715" s="102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</row>
    <row r="716">
      <c r="A716" s="99"/>
      <c r="B716" s="100"/>
      <c r="C716" s="101"/>
      <c r="D716" s="102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</row>
    <row r="717">
      <c r="A717" s="99"/>
      <c r="B717" s="100"/>
      <c r="C717" s="101"/>
      <c r="D717" s="102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</row>
    <row r="718">
      <c r="A718" s="99"/>
      <c r="B718" s="100"/>
      <c r="C718" s="101"/>
      <c r="D718" s="102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</row>
    <row r="719">
      <c r="A719" s="99"/>
      <c r="B719" s="100"/>
      <c r="C719" s="101"/>
      <c r="D719" s="102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</row>
    <row r="720">
      <c r="A720" s="99"/>
      <c r="B720" s="100"/>
      <c r="C720" s="101"/>
      <c r="D720" s="102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</row>
    <row r="721">
      <c r="A721" s="99"/>
      <c r="B721" s="100"/>
      <c r="C721" s="101"/>
      <c r="D721" s="102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</row>
    <row r="722">
      <c r="A722" s="99"/>
      <c r="B722" s="100"/>
      <c r="C722" s="101"/>
      <c r="D722" s="102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</row>
    <row r="723">
      <c r="A723" s="99"/>
      <c r="B723" s="100"/>
      <c r="C723" s="101"/>
      <c r="D723" s="102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</row>
    <row r="724">
      <c r="A724" s="99"/>
      <c r="B724" s="100"/>
      <c r="C724" s="101"/>
      <c r="D724" s="102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</row>
    <row r="725">
      <c r="A725" s="99"/>
      <c r="B725" s="100"/>
      <c r="C725" s="101"/>
      <c r="D725" s="102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</row>
    <row r="726">
      <c r="A726" s="99"/>
      <c r="B726" s="100"/>
      <c r="C726" s="101"/>
      <c r="D726" s="102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</row>
    <row r="727">
      <c r="A727" s="99"/>
      <c r="B727" s="100"/>
      <c r="C727" s="101"/>
      <c r="D727" s="102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</row>
    <row r="728">
      <c r="A728" s="99"/>
      <c r="B728" s="100"/>
      <c r="C728" s="101"/>
      <c r="D728" s="102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</row>
    <row r="729">
      <c r="A729" s="99"/>
      <c r="B729" s="100"/>
      <c r="C729" s="101"/>
      <c r="D729" s="102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</row>
    <row r="730">
      <c r="A730" s="99"/>
      <c r="B730" s="100"/>
      <c r="C730" s="101"/>
      <c r="D730" s="102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</row>
    <row r="731">
      <c r="A731" s="99"/>
      <c r="B731" s="100"/>
      <c r="C731" s="101"/>
      <c r="D731" s="102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</row>
    <row r="732">
      <c r="A732" s="99"/>
      <c r="B732" s="100"/>
      <c r="C732" s="101"/>
      <c r="D732" s="102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</row>
    <row r="733">
      <c r="A733" s="99"/>
      <c r="B733" s="100"/>
      <c r="C733" s="101"/>
      <c r="D733" s="102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</row>
    <row r="734">
      <c r="A734" s="99"/>
      <c r="B734" s="100"/>
      <c r="C734" s="101"/>
      <c r="D734" s="102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</row>
    <row r="735">
      <c r="A735" s="99"/>
      <c r="B735" s="100"/>
      <c r="C735" s="101"/>
      <c r="D735" s="102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</row>
    <row r="736">
      <c r="A736" s="99"/>
      <c r="B736" s="100"/>
      <c r="C736" s="101"/>
      <c r="D736" s="102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</row>
    <row r="737">
      <c r="A737" s="99"/>
      <c r="B737" s="100"/>
      <c r="C737" s="101"/>
      <c r="D737" s="102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</row>
    <row r="738">
      <c r="A738" s="99"/>
      <c r="B738" s="100"/>
      <c r="C738" s="101"/>
      <c r="D738" s="102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</row>
    <row r="739">
      <c r="A739" s="99"/>
      <c r="B739" s="100"/>
      <c r="C739" s="101"/>
      <c r="D739" s="102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</row>
    <row r="740">
      <c r="A740" s="99"/>
      <c r="B740" s="100"/>
      <c r="C740" s="101"/>
      <c r="D740" s="102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</row>
    <row r="741">
      <c r="A741" s="99"/>
      <c r="B741" s="100"/>
      <c r="C741" s="101"/>
      <c r="D741" s="102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</row>
    <row r="742">
      <c r="A742" s="99"/>
      <c r="B742" s="100"/>
      <c r="C742" s="101"/>
      <c r="D742" s="102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</row>
    <row r="743">
      <c r="A743" s="99"/>
      <c r="B743" s="100"/>
      <c r="C743" s="101"/>
      <c r="D743" s="102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</row>
    <row r="744">
      <c r="A744" s="99"/>
      <c r="B744" s="100"/>
      <c r="C744" s="101"/>
      <c r="D744" s="102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</row>
    <row r="745">
      <c r="A745" s="99"/>
      <c r="B745" s="100"/>
      <c r="C745" s="101"/>
      <c r="D745" s="102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</row>
    <row r="746">
      <c r="A746" s="99"/>
      <c r="B746" s="100"/>
      <c r="C746" s="101"/>
      <c r="D746" s="102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</row>
    <row r="747">
      <c r="A747" s="99"/>
      <c r="B747" s="100"/>
      <c r="C747" s="101"/>
      <c r="D747" s="102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</row>
    <row r="748">
      <c r="A748" s="99"/>
      <c r="B748" s="100"/>
      <c r="C748" s="101"/>
      <c r="D748" s="102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</row>
    <row r="749">
      <c r="A749" s="99"/>
      <c r="B749" s="100"/>
      <c r="C749" s="101"/>
      <c r="D749" s="102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</row>
    <row r="750">
      <c r="A750" s="99"/>
      <c r="B750" s="100"/>
      <c r="C750" s="101"/>
      <c r="D750" s="102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</row>
    <row r="751">
      <c r="A751" s="99"/>
      <c r="B751" s="100"/>
      <c r="C751" s="101"/>
      <c r="D751" s="102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</row>
    <row r="752">
      <c r="A752" s="99"/>
      <c r="B752" s="100"/>
      <c r="C752" s="101"/>
      <c r="D752" s="102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</row>
    <row r="753">
      <c r="A753" s="99"/>
      <c r="B753" s="100"/>
      <c r="C753" s="101"/>
      <c r="D753" s="102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</row>
    <row r="754">
      <c r="A754" s="99"/>
      <c r="B754" s="100"/>
      <c r="C754" s="101"/>
      <c r="D754" s="102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</row>
    <row r="755">
      <c r="A755" s="99"/>
      <c r="B755" s="100"/>
      <c r="C755" s="101"/>
      <c r="D755" s="102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</row>
    <row r="756">
      <c r="A756" s="99"/>
      <c r="B756" s="100"/>
      <c r="C756" s="101"/>
      <c r="D756" s="102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</row>
    <row r="757">
      <c r="A757" s="99"/>
      <c r="B757" s="100"/>
      <c r="C757" s="101"/>
      <c r="D757" s="102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</row>
    <row r="758">
      <c r="A758" s="99"/>
      <c r="B758" s="100"/>
      <c r="C758" s="101"/>
      <c r="D758" s="102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</row>
    <row r="759">
      <c r="A759" s="99"/>
      <c r="B759" s="100"/>
      <c r="C759" s="101"/>
      <c r="D759" s="102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</row>
    <row r="760">
      <c r="A760" s="99"/>
      <c r="B760" s="100"/>
      <c r="C760" s="101"/>
      <c r="D760" s="102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</row>
    <row r="761">
      <c r="A761" s="99"/>
      <c r="B761" s="100"/>
      <c r="C761" s="101"/>
      <c r="D761" s="102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</row>
    <row r="762">
      <c r="A762" s="99"/>
      <c r="B762" s="100"/>
      <c r="C762" s="101"/>
      <c r="D762" s="102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</row>
    <row r="763">
      <c r="A763" s="99"/>
      <c r="B763" s="100"/>
      <c r="C763" s="101"/>
      <c r="D763" s="102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</row>
    <row r="764">
      <c r="A764" s="99"/>
      <c r="B764" s="100"/>
      <c r="C764" s="101"/>
      <c r="D764" s="102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</row>
    <row r="765">
      <c r="A765" s="99"/>
      <c r="B765" s="100"/>
      <c r="C765" s="101"/>
      <c r="D765" s="102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</row>
    <row r="766">
      <c r="A766" s="99"/>
      <c r="B766" s="100"/>
      <c r="C766" s="101"/>
      <c r="D766" s="102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</row>
    <row r="767">
      <c r="A767" s="99"/>
      <c r="B767" s="100"/>
      <c r="C767" s="101"/>
      <c r="D767" s="102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</row>
    <row r="768">
      <c r="A768" s="99"/>
      <c r="B768" s="100"/>
      <c r="C768" s="101"/>
      <c r="D768" s="102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</row>
    <row r="769">
      <c r="A769" s="99"/>
      <c r="B769" s="100"/>
      <c r="C769" s="101"/>
      <c r="D769" s="102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</row>
    <row r="770">
      <c r="A770" s="99"/>
      <c r="B770" s="100"/>
      <c r="C770" s="101"/>
      <c r="D770" s="102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</row>
    <row r="771">
      <c r="A771" s="99"/>
      <c r="B771" s="100"/>
      <c r="C771" s="101"/>
      <c r="D771" s="102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</row>
    <row r="772">
      <c r="A772" s="99"/>
      <c r="B772" s="100"/>
      <c r="C772" s="101"/>
      <c r="D772" s="102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</row>
    <row r="773">
      <c r="A773" s="99"/>
      <c r="B773" s="100"/>
      <c r="C773" s="101"/>
      <c r="D773" s="102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</row>
    <row r="774">
      <c r="A774" s="99"/>
      <c r="B774" s="100"/>
      <c r="C774" s="101"/>
      <c r="D774" s="102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</row>
    <row r="775">
      <c r="A775" s="99"/>
      <c r="B775" s="100"/>
      <c r="C775" s="101"/>
      <c r="D775" s="102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</row>
    <row r="776">
      <c r="A776" s="99"/>
      <c r="B776" s="100"/>
      <c r="C776" s="101"/>
      <c r="D776" s="102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</row>
    <row r="777">
      <c r="A777" s="99"/>
      <c r="B777" s="100"/>
      <c r="C777" s="101"/>
      <c r="D777" s="102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</row>
    <row r="778">
      <c r="A778" s="99"/>
      <c r="B778" s="100"/>
      <c r="C778" s="101"/>
      <c r="D778" s="102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</row>
    <row r="779">
      <c r="A779" s="99"/>
      <c r="B779" s="100"/>
      <c r="C779" s="101"/>
      <c r="D779" s="102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</row>
    <row r="780">
      <c r="A780" s="99"/>
      <c r="B780" s="100"/>
      <c r="C780" s="101"/>
      <c r="D780" s="102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</row>
    <row r="781">
      <c r="A781" s="99"/>
      <c r="B781" s="100"/>
      <c r="C781" s="101"/>
      <c r="D781" s="102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</row>
    <row r="782">
      <c r="A782" s="99"/>
      <c r="B782" s="100"/>
      <c r="C782" s="101"/>
      <c r="D782" s="102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</row>
    <row r="783">
      <c r="A783" s="99"/>
      <c r="B783" s="100"/>
      <c r="C783" s="101"/>
      <c r="D783" s="102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</row>
    <row r="784">
      <c r="A784" s="99"/>
      <c r="B784" s="100"/>
      <c r="C784" s="101"/>
      <c r="D784" s="102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</row>
    <row r="785">
      <c r="A785" s="99"/>
      <c r="B785" s="100"/>
      <c r="C785" s="101"/>
      <c r="D785" s="102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</row>
    <row r="786">
      <c r="A786" s="99"/>
      <c r="B786" s="100"/>
      <c r="C786" s="101"/>
      <c r="D786" s="102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</row>
    <row r="787">
      <c r="A787" s="99"/>
      <c r="B787" s="100"/>
      <c r="C787" s="101"/>
      <c r="D787" s="102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</row>
    <row r="788">
      <c r="A788" s="99"/>
      <c r="B788" s="100"/>
      <c r="C788" s="101"/>
      <c r="D788" s="102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</row>
    <row r="789">
      <c r="A789" s="99"/>
      <c r="B789" s="100"/>
      <c r="C789" s="101"/>
      <c r="D789" s="102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</row>
    <row r="790">
      <c r="A790" s="99"/>
      <c r="B790" s="100"/>
      <c r="C790" s="101"/>
      <c r="D790" s="102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</row>
    <row r="791">
      <c r="A791" s="99"/>
      <c r="B791" s="100"/>
      <c r="C791" s="101"/>
      <c r="D791" s="102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</row>
    <row r="792">
      <c r="A792" s="99"/>
      <c r="B792" s="100"/>
      <c r="C792" s="101"/>
      <c r="D792" s="102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</row>
    <row r="793">
      <c r="A793" s="99"/>
      <c r="B793" s="100"/>
      <c r="C793" s="101"/>
      <c r="D793" s="102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</row>
    <row r="794">
      <c r="A794" s="99"/>
      <c r="B794" s="100"/>
      <c r="C794" s="101"/>
      <c r="D794" s="102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</row>
    <row r="795">
      <c r="A795" s="99"/>
      <c r="B795" s="100"/>
      <c r="C795" s="101"/>
      <c r="D795" s="102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</row>
    <row r="796">
      <c r="A796" s="99"/>
      <c r="B796" s="100"/>
      <c r="C796" s="101"/>
      <c r="D796" s="102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</row>
    <row r="797">
      <c r="A797" s="99"/>
      <c r="B797" s="100"/>
      <c r="C797" s="101"/>
      <c r="D797" s="102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</row>
    <row r="798">
      <c r="A798" s="99"/>
      <c r="B798" s="100"/>
      <c r="C798" s="101"/>
      <c r="D798" s="102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</row>
    <row r="799">
      <c r="A799" s="99"/>
      <c r="B799" s="100"/>
      <c r="C799" s="101"/>
      <c r="D799" s="102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</row>
    <row r="800">
      <c r="A800" s="99"/>
      <c r="B800" s="100"/>
      <c r="C800" s="101"/>
      <c r="D800" s="102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</row>
    <row r="801">
      <c r="A801" s="99"/>
      <c r="B801" s="100"/>
      <c r="C801" s="101"/>
      <c r="D801" s="102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</row>
    <row r="802">
      <c r="A802" s="99"/>
      <c r="B802" s="100"/>
      <c r="C802" s="101"/>
      <c r="D802" s="102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</row>
    <row r="803">
      <c r="A803" s="99"/>
      <c r="B803" s="100"/>
      <c r="C803" s="101"/>
      <c r="D803" s="102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</row>
    <row r="804">
      <c r="A804" s="99"/>
      <c r="B804" s="100"/>
      <c r="C804" s="101"/>
      <c r="D804" s="102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</row>
    <row r="805">
      <c r="A805" s="99"/>
      <c r="B805" s="100"/>
      <c r="C805" s="101"/>
      <c r="D805" s="102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</row>
    <row r="806">
      <c r="A806" s="99"/>
      <c r="B806" s="100"/>
      <c r="C806" s="101"/>
      <c r="D806" s="102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</row>
    <row r="807">
      <c r="A807" s="99"/>
      <c r="B807" s="100"/>
      <c r="C807" s="101"/>
      <c r="D807" s="102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</row>
    <row r="808">
      <c r="A808" s="99"/>
      <c r="B808" s="100"/>
      <c r="C808" s="101"/>
      <c r="D808" s="102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</row>
    <row r="809">
      <c r="A809" s="99"/>
      <c r="B809" s="100"/>
      <c r="C809" s="101"/>
      <c r="D809" s="102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</row>
    <row r="810">
      <c r="A810" s="99"/>
      <c r="B810" s="100"/>
      <c r="C810" s="101"/>
      <c r="D810" s="102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</row>
    <row r="811">
      <c r="A811" s="99"/>
      <c r="B811" s="100"/>
      <c r="C811" s="101"/>
      <c r="D811" s="102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</row>
    <row r="812">
      <c r="A812" s="99"/>
      <c r="B812" s="100"/>
      <c r="C812" s="101"/>
      <c r="D812" s="102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</row>
    <row r="813">
      <c r="A813" s="99"/>
      <c r="B813" s="100"/>
      <c r="C813" s="101"/>
      <c r="D813" s="102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</row>
    <row r="814">
      <c r="A814" s="99"/>
      <c r="B814" s="100"/>
      <c r="C814" s="101"/>
      <c r="D814" s="102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</row>
    <row r="815">
      <c r="A815" s="99"/>
      <c r="B815" s="100"/>
      <c r="C815" s="101"/>
      <c r="D815" s="102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</row>
    <row r="816">
      <c r="A816" s="99"/>
      <c r="B816" s="100"/>
      <c r="C816" s="101"/>
      <c r="D816" s="102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</row>
    <row r="817">
      <c r="A817" s="99"/>
      <c r="B817" s="100"/>
      <c r="C817" s="101"/>
      <c r="D817" s="102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</row>
    <row r="818">
      <c r="A818" s="99"/>
      <c r="B818" s="100"/>
      <c r="C818" s="101"/>
      <c r="D818" s="102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</row>
    <row r="819">
      <c r="A819" s="99"/>
      <c r="B819" s="100"/>
      <c r="C819" s="101"/>
      <c r="D819" s="102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</row>
    <row r="820">
      <c r="A820" s="99"/>
      <c r="B820" s="100"/>
      <c r="C820" s="101"/>
      <c r="D820" s="102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</row>
    <row r="821">
      <c r="A821" s="99"/>
      <c r="B821" s="100"/>
      <c r="C821" s="101"/>
      <c r="D821" s="102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</row>
    <row r="822">
      <c r="A822" s="99"/>
      <c r="B822" s="100"/>
      <c r="C822" s="101"/>
      <c r="D822" s="102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</row>
    <row r="823">
      <c r="A823" s="99"/>
      <c r="B823" s="100"/>
      <c r="C823" s="101"/>
      <c r="D823" s="102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</row>
    <row r="824">
      <c r="A824" s="99"/>
      <c r="B824" s="100"/>
      <c r="C824" s="101"/>
      <c r="D824" s="102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</row>
    <row r="825">
      <c r="A825" s="99"/>
      <c r="B825" s="100"/>
      <c r="C825" s="101"/>
      <c r="D825" s="102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</row>
    <row r="826">
      <c r="A826" s="99"/>
      <c r="B826" s="100"/>
      <c r="C826" s="101"/>
      <c r="D826" s="102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</row>
    <row r="827">
      <c r="A827" s="99"/>
      <c r="B827" s="100"/>
      <c r="C827" s="101"/>
      <c r="D827" s="102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</row>
    <row r="828">
      <c r="A828" s="99"/>
      <c r="B828" s="100"/>
      <c r="C828" s="101"/>
      <c r="D828" s="102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</row>
    <row r="829">
      <c r="A829" s="99"/>
      <c r="B829" s="100"/>
      <c r="C829" s="101"/>
      <c r="D829" s="102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</row>
    <row r="830">
      <c r="A830" s="99"/>
      <c r="B830" s="100"/>
      <c r="C830" s="101"/>
      <c r="D830" s="102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</row>
    <row r="831">
      <c r="A831" s="99"/>
      <c r="B831" s="100"/>
      <c r="C831" s="101"/>
      <c r="D831" s="102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</row>
    <row r="832">
      <c r="A832" s="99"/>
      <c r="B832" s="100"/>
      <c r="C832" s="101"/>
      <c r="D832" s="102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</row>
    <row r="833">
      <c r="A833" s="99"/>
      <c r="B833" s="100"/>
      <c r="C833" s="101"/>
      <c r="D833" s="102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</row>
    <row r="834">
      <c r="A834" s="99"/>
      <c r="B834" s="100"/>
      <c r="C834" s="101"/>
      <c r="D834" s="102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</row>
    <row r="835">
      <c r="A835" s="99"/>
      <c r="B835" s="100"/>
      <c r="C835" s="101"/>
      <c r="D835" s="102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</row>
    <row r="836">
      <c r="A836" s="99"/>
      <c r="B836" s="100"/>
      <c r="C836" s="101"/>
      <c r="D836" s="102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</row>
    <row r="837">
      <c r="A837" s="99"/>
      <c r="B837" s="100"/>
      <c r="C837" s="101"/>
      <c r="D837" s="102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</row>
    <row r="838">
      <c r="A838" s="99"/>
      <c r="B838" s="100"/>
      <c r="C838" s="101"/>
      <c r="D838" s="102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</row>
    <row r="839">
      <c r="A839" s="99"/>
      <c r="B839" s="100"/>
      <c r="C839" s="101"/>
      <c r="D839" s="102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</row>
    <row r="840">
      <c r="A840" s="99"/>
      <c r="B840" s="100"/>
      <c r="C840" s="101"/>
      <c r="D840" s="102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</row>
    <row r="841">
      <c r="A841" s="99"/>
      <c r="B841" s="100"/>
      <c r="C841" s="101"/>
      <c r="D841" s="102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</row>
    <row r="842">
      <c r="A842" s="99"/>
      <c r="B842" s="100"/>
      <c r="C842" s="101"/>
      <c r="D842" s="102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</row>
    <row r="843">
      <c r="A843" s="99"/>
      <c r="B843" s="100"/>
      <c r="C843" s="101"/>
      <c r="D843" s="102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</row>
    <row r="844">
      <c r="A844" s="99"/>
      <c r="B844" s="100"/>
      <c r="C844" s="101"/>
      <c r="D844" s="102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</row>
    <row r="845">
      <c r="A845" s="99"/>
      <c r="B845" s="100"/>
      <c r="C845" s="101"/>
      <c r="D845" s="102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</row>
    <row r="846">
      <c r="A846" s="99"/>
      <c r="B846" s="100"/>
      <c r="C846" s="101"/>
      <c r="D846" s="102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</row>
    <row r="847">
      <c r="A847" s="99"/>
      <c r="B847" s="100"/>
      <c r="C847" s="101"/>
      <c r="D847" s="102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</row>
    <row r="848">
      <c r="A848" s="99"/>
      <c r="B848" s="100"/>
      <c r="C848" s="101"/>
      <c r="D848" s="102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</row>
    <row r="849">
      <c r="A849" s="99"/>
      <c r="B849" s="100"/>
      <c r="C849" s="101"/>
      <c r="D849" s="102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</row>
    <row r="850">
      <c r="A850" s="99"/>
      <c r="B850" s="100"/>
      <c r="C850" s="101"/>
      <c r="D850" s="102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</row>
    <row r="851">
      <c r="A851" s="99"/>
      <c r="B851" s="100"/>
      <c r="C851" s="101"/>
      <c r="D851" s="102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</row>
    <row r="852">
      <c r="A852" s="99"/>
      <c r="B852" s="100"/>
      <c r="C852" s="101"/>
      <c r="D852" s="102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</row>
    <row r="853">
      <c r="A853" s="99"/>
      <c r="B853" s="100"/>
      <c r="C853" s="101"/>
      <c r="D853" s="102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</row>
    <row r="854">
      <c r="A854" s="99"/>
      <c r="B854" s="100"/>
      <c r="C854" s="101"/>
      <c r="D854" s="102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</row>
    <row r="855">
      <c r="A855" s="99"/>
      <c r="B855" s="100"/>
      <c r="C855" s="101"/>
      <c r="D855" s="102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</row>
    <row r="856">
      <c r="A856" s="99"/>
      <c r="B856" s="100"/>
      <c r="C856" s="101"/>
      <c r="D856" s="102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</row>
    <row r="857">
      <c r="A857" s="99"/>
      <c r="B857" s="100"/>
      <c r="C857" s="101"/>
      <c r="D857" s="102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</row>
    <row r="858">
      <c r="A858" s="99"/>
      <c r="B858" s="100"/>
      <c r="C858" s="101"/>
      <c r="D858" s="102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</row>
    <row r="859">
      <c r="A859" s="99"/>
      <c r="B859" s="100"/>
      <c r="C859" s="101"/>
      <c r="D859" s="102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</row>
    <row r="860">
      <c r="A860" s="99"/>
      <c r="B860" s="100"/>
      <c r="C860" s="101"/>
      <c r="D860" s="102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</row>
    <row r="861">
      <c r="A861" s="99"/>
      <c r="B861" s="100"/>
      <c r="C861" s="101"/>
      <c r="D861" s="102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</row>
    <row r="862">
      <c r="A862" s="99"/>
      <c r="B862" s="100"/>
      <c r="C862" s="101"/>
      <c r="D862" s="102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</row>
    <row r="863">
      <c r="A863" s="99"/>
      <c r="B863" s="100"/>
      <c r="C863" s="101"/>
      <c r="D863" s="102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</row>
    <row r="864">
      <c r="A864" s="99"/>
      <c r="B864" s="100"/>
      <c r="C864" s="101"/>
      <c r="D864" s="102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</row>
    <row r="865">
      <c r="A865" s="99"/>
      <c r="B865" s="100"/>
      <c r="C865" s="101"/>
      <c r="D865" s="102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</row>
    <row r="866">
      <c r="A866" s="99"/>
      <c r="B866" s="100"/>
      <c r="C866" s="101"/>
      <c r="D866" s="102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</row>
    <row r="867">
      <c r="A867" s="99"/>
      <c r="B867" s="100"/>
      <c r="C867" s="101"/>
      <c r="D867" s="102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</row>
    <row r="868">
      <c r="A868" s="99"/>
      <c r="B868" s="100"/>
      <c r="C868" s="101"/>
      <c r="D868" s="102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</row>
    <row r="869">
      <c r="A869" s="99"/>
      <c r="B869" s="100"/>
      <c r="C869" s="101"/>
      <c r="D869" s="102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</row>
    <row r="870">
      <c r="A870" s="99"/>
      <c r="B870" s="100"/>
      <c r="C870" s="101"/>
      <c r="D870" s="102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</row>
    <row r="871">
      <c r="A871" s="99"/>
      <c r="B871" s="100"/>
      <c r="C871" s="101"/>
      <c r="D871" s="102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</row>
    <row r="872">
      <c r="A872" s="99"/>
      <c r="B872" s="100"/>
      <c r="C872" s="101"/>
      <c r="D872" s="102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</row>
    <row r="873">
      <c r="A873" s="99"/>
      <c r="B873" s="100"/>
      <c r="C873" s="101"/>
      <c r="D873" s="102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</row>
    <row r="874">
      <c r="A874" s="99"/>
      <c r="B874" s="100"/>
      <c r="C874" s="101"/>
      <c r="D874" s="102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</row>
    <row r="875">
      <c r="A875" s="99"/>
      <c r="B875" s="100"/>
      <c r="C875" s="101"/>
      <c r="D875" s="102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</row>
    <row r="876">
      <c r="A876" s="99"/>
      <c r="B876" s="100"/>
      <c r="C876" s="101"/>
      <c r="D876" s="102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</row>
    <row r="877">
      <c r="A877" s="99"/>
      <c r="B877" s="100"/>
      <c r="C877" s="101"/>
      <c r="D877" s="102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</row>
    <row r="878">
      <c r="A878" s="99"/>
      <c r="B878" s="100"/>
      <c r="C878" s="101"/>
      <c r="D878" s="102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</row>
    <row r="879">
      <c r="A879" s="99"/>
      <c r="B879" s="100"/>
      <c r="C879" s="101"/>
      <c r="D879" s="102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</row>
    <row r="880">
      <c r="A880" s="99"/>
      <c r="B880" s="100"/>
      <c r="C880" s="101"/>
      <c r="D880" s="102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</row>
    <row r="881">
      <c r="A881" s="99"/>
      <c r="B881" s="100"/>
      <c r="C881" s="101"/>
      <c r="D881" s="102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</row>
    <row r="882">
      <c r="A882" s="99"/>
      <c r="B882" s="100"/>
      <c r="C882" s="101"/>
      <c r="D882" s="102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</row>
    <row r="883">
      <c r="A883" s="99"/>
      <c r="B883" s="100"/>
      <c r="C883" s="101"/>
      <c r="D883" s="102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</row>
    <row r="884">
      <c r="A884" s="99"/>
      <c r="B884" s="100"/>
      <c r="C884" s="101"/>
      <c r="D884" s="102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</row>
    <row r="885">
      <c r="A885" s="99"/>
      <c r="B885" s="100"/>
      <c r="C885" s="101"/>
      <c r="D885" s="102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</row>
    <row r="886">
      <c r="A886" s="99"/>
      <c r="B886" s="100"/>
      <c r="C886" s="101"/>
      <c r="D886" s="102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</row>
    <row r="887">
      <c r="A887" s="99"/>
      <c r="B887" s="100"/>
      <c r="C887" s="101"/>
      <c r="D887" s="102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</row>
    <row r="888">
      <c r="A888" s="99"/>
      <c r="B888" s="100"/>
      <c r="C888" s="101"/>
      <c r="D888" s="102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</row>
    <row r="889">
      <c r="A889" s="99"/>
      <c r="B889" s="100"/>
      <c r="C889" s="101"/>
      <c r="D889" s="102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</row>
    <row r="890">
      <c r="A890" s="99"/>
      <c r="B890" s="100"/>
      <c r="C890" s="101"/>
      <c r="D890" s="102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</row>
    <row r="891">
      <c r="A891" s="99"/>
      <c r="B891" s="100"/>
      <c r="C891" s="101"/>
      <c r="D891" s="102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</row>
    <row r="892">
      <c r="A892" s="99"/>
      <c r="B892" s="100"/>
      <c r="C892" s="101"/>
      <c r="D892" s="102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</row>
    <row r="893">
      <c r="A893" s="99"/>
      <c r="B893" s="100"/>
      <c r="C893" s="101"/>
      <c r="D893" s="102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</row>
    <row r="894">
      <c r="A894" s="99"/>
      <c r="B894" s="100"/>
      <c r="C894" s="101"/>
      <c r="D894" s="102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</row>
    <row r="895">
      <c r="A895" s="99"/>
      <c r="B895" s="100"/>
      <c r="C895" s="101"/>
      <c r="D895" s="102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</row>
    <row r="896">
      <c r="A896" s="99"/>
      <c r="B896" s="100"/>
      <c r="C896" s="101"/>
      <c r="D896" s="102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</row>
    <row r="897">
      <c r="A897" s="99"/>
      <c r="B897" s="100"/>
      <c r="C897" s="101"/>
      <c r="D897" s="102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</row>
    <row r="898">
      <c r="A898" s="99"/>
      <c r="B898" s="100"/>
      <c r="C898" s="101"/>
      <c r="D898" s="102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</row>
    <row r="899">
      <c r="A899" s="99"/>
      <c r="B899" s="100"/>
      <c r="C899" s="101"/>
      <c r="D899" s="102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</row>
    <row r="900">
      <c r="A900" s="99"/>
      <c r="B900" s="100"/>
      <c r="C900" s="101"/>
      <c r="D900" s="102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</row>
    <row r="901">
      <c r="A901" s="99"/>
      <c r="B901" s="100"/>
      <c r="C901" s="101"/>
      <c r="D901" s="102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</row>
    <row r="902">
      <c r="A902" s="99"/>
      <c r="B902" s="100"/>
      <c r="C902" s="101"/>
      <c r="D902" s="102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</row>
    <row r="903">
      <c r="A903" s="99"/>
      <c r="B903" s="100"/>
      <c r="C903" s="101"/>
      <c r="D903" s="102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</row>
    <row r="904">
      <c r="A904" s="99"/>
      <c r="B904" s="100"/>
      <c r="C904" s="101"/>
      <c r="D904" s="102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</row>
    <row r="905">
      <c r="A905" s="99"/>
      <c r="B905" s="100"/>
      <c r="C905" s="101"/>
      <c r="D905" s="102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</row>
    <row r="906">
      <c r="A906" s="99"/>
      <c r="B906" s="100"/>
      <c r="C906" s="101"/>
      <c r="D906" s="102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</row>
    <row r="907">
      <c r="A907" s="99"/>
      <c r="B907" s="100"/>
      <c r="C907" s="101"/>
      <c r="D907" s="102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</row>
    <row r="908">
      <c r="A908" s="99"/>
      <c r="B908" s="100"/>
      <c r="C908" s="101"/>
      <c r="D908" s="102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</row>
    <row r="909">
      <c r="A909" s="99"/>
      <c r="B909" s="100"/>
      <c r="C909" s="101"/>
      <c r="D909" s="102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</row>
    <row r="910">
      <c r="A910" s="99"/>
      <c r="B910" s="100"/>
      <c r="C910" s="101"/>
      <c r="D910" s="102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</row>
    <row r="911">
      <c r="A911" s="99"/>
      <c r="B911" s="100"/>
      <c r="C911" s="101"/>
      <c r="D911" s="102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</row>
    <row r="912">
      <c r="A912" s="99"/>
      <c r="B912" s="100"/>
      <c r="C912" s="101"/>
      <c r="D912" s="102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</row>
    <row r="913">
      <c r="A913" s="99"/>
      <c r="B913" s="100"/>
      <c r="C913" s="101"/>
      <c r="D913" s="102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</row>
    <row r="914">
      <c r="A914" s="99"/>
      <c r="B914" s="100"/>
      <c r="C914" s="101"/>
      <c r="D914" s="102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</row>
    <row r="915">
      <c r="A915" s="99"/>
      <c r="B915" s="100"/>
      <c r="C915" s="101"/>
      <c r="D915" s="102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</row>
    <row r="916">
      <c r="A916" s="99"/>
      <c r="B916" s="100"/>
      <c r="C916" s="101"/>
      <c r="D916" s="102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</row>
    <row r="917">
      <c r="A917" s="99"/>
      <c r="B917" s="100"/>
      <c r="C917" s="101"/>
      <c r="D917" s="102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</row>
    <row r="918">
      <c r="A918" s="99"/>
      <c r="B918" s="100"/>
      <c r="C918" s="101"/>
      <c r="D918" s="102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</row>
    <row r="919">
      <c r="A919" s="99"/>
      <c r="B919" s="100"/>
      <c r="C919" s="101"/>
      <c r="D919" s="102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</row>
    <row r="920">
      <c r="A920" s="99"/>
      <c r="B920" s="100"/>
      <c r="C920" s="101"/>
      <c r="D920" s="102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</row>
    <row r="921">
      <c r="A921" s="99"/>
      <c r="B921" s="100"/>
      <c r="C921" s="101"/>
      <c r="D921" s="102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</row>
    <row r="922">
      <c r="A922" s="99"/>
      <c r="B922" s="100"/>
      <c r="C922" s="101"/>
      <c r="D922" s="102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</row>
    <row r="923">
      <c r="A923" s="99"/>
      <c r="B923" s="100"/>
      <c r="C923" s="101"/>
      <c r="D923" s="102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</row>
    <row r="924">
      <c r="A924" s="99"/>
      <c r="B924" s="100"/>
      <c r="C924" s="101"/>
      <c r="D924" s="102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</row>
    <row r="925">
      <c r="A925" s="99"/>
      <c r="B925" s="100"/>
      <c r="C925" s="101"/>
      <c r="D925" s="102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</row>
    <row r="926">
      <c r="A926" s="99"/>
      <c r="B926" s="100"/>
      <c r="C926" s="101"/>
      <c r="D926" s="102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</row>
    <row r="927">
      <c r="A927" s="99"/>
      <c r="B927" s="100"/>
      <c r="C927" s="101"/>
      <c r="D927" s="102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</row>
    <row r="928">
      <c r="A928" s="99"/>
      <c r="B928" s="100"/>
      <c r="C928" s="101"/>
      <c r="D928" s="102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</row>
    <row r="929">
      <c r="A929" s="99"/>
      <c r="B929" s="100"/>
      <c r="C929" s="101"/>
      <c r="D929" s="102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</row>
    <row r="930">
      <c r="A930" s="99"/>
      <c r="B930" s="100"/>
      <c r="C930" s="101"/>
      <c r="D930" s="102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</row>
    <row r="931">
      <c r="A931" s="99"/>
      <c r="B931" s="100"/>
      <c r="C931" s="101"/>
      <c r="D931" s="102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</row>
    <row r="932">
      <c r="A932" s="99"/>
      <c r="B932" s="100"/>
      <c r="C932" s="101"/>
      <c r="D932" s="102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</row>
    <row r="933">
      <c r="A933" s="99"/>
      <c r="B933" s="100"/>
      <c r="C933" s="101"/>
      <c r="D933" s="102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</row>
    <row r="934">
      <c r="A934" s="99"/>
      <c r="B934" s="100"/>
      <c r="C934" s="101"/>
      <c r="D934" s="102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</row>
    <row r="935">
      <c r="A935" s="99"/>
      <c r="B935" s="100"/>
      <c r="C935" s="101"/>
      <c r="D935" s="102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</row>
    <row r="936">
      <c r="A936" s="99"/>
      <c r="B936" s="100"/>
      <c r="C936" s="101"/>
      <c r="D936" s="102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</row>
    <row r="937">
      <c r="A937" s="99"/>
      <c r="B937" s="100"/>
      <c r="C937" s="101"/>
      <c r="D937" s="102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</row>
    <row r="938">
      <c r="A938" s="99"/>
      <c r="B938" s="100"/>
      <c r="C938" s="101"/>
      <c r="D938" s="102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</row>
    <row r="939">
      <c r="A939" s="99"/>
      <c r="B939" s="100"/>
      <c r="C939" s="101"/>
      <c r="D939" s="102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</row>
    <row r="940">
      <c r="A940" s="99"/>
      <c r="B940" s="100"/>
      <c r="C940" s="101"/>
      <c r="D940" s="102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</row>
    <row r="941">
      <c r="A941" s="99"/>
      <c r="B941" s="100"/>
      <c r="C941" s="101"/>
      <c r="D941" s="102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</row>
    <row r="942">
      <c r="A942" s="99"/>
      <c r="B942" s="100"/>
      <c r="C942" s="101"/>
      <c r="D942" s="102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</row>
    <row r="943">
      <c r="A943" s="99"/>
      <c r="B943" s="100"/>
      <c r="C943" s="101"/>
      <c r="D943" s="102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</row>
    <row r="944">
      <c r="A944" s="99"/>
      <c r="B944" s="100"/>
      <c r="C944" s="101"/>
      <c r="D944" s="102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</row>
    <row r="945">
      <c r="A945" s="99"/>
      <c r="B945" s="100"/>
      <c r="C945" s="101"/>
      <c r="D945" s="102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</row>
    <row r="946">
      <c r="A946" s="99"/>
      <c r="B946" s="100"/>
      <c r="C946" s="101"/>
      <c r="D946" s="102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</row>
    <row r="947">
      <c r="A947" s="99"/>
      <c r="B947" s="100"/>
      <c r="C947" s="101"/>
      <c r="D947" s="102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</row>
    <row r="948">
      <c r="A948" s="99"/>
      <c r="B948" s="100"/>
      <c r="C948" s="101"/>
      <c r="D948" s="102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</row>
    <row r="949">
      <c r="A949" s="99"/>
      <c r="B949" s="100"/>
      <c r="C949" s="101"/>
      <c r="D949" s="102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</row>
    <row r="950">
      <c r="A950" s="99"/>
      <c r="B950" s="100"/>
      <c r="C950" s="101"/>
      <c r="D950" s="102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</row>
    <row r="951">
      <c r="A951" s="99"/>
      <c r="B951" s="100"/>
      <c r="C951" s="101"/>
      <c r="D951" s="102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</row>
    <row r="952">
      <c r="A952" s="99"/>
      <c r="B952" s="100"/>
      <c r="C952" s="101"/>
      <c r="D952" s="102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</row>
    <row r="953">
      <c r="A953" s="99"/>
      <c r="B953" s="100"/>
      <c r="C953" s="101"/>
      <c r="D953" s="102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</row>
    <row r="954">
      <c r="A954" s="99"/>
      <c r="B954" s="100"/>
      <c r="C954" s="101"/>
      <c r="D954" s="102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</row>
    <row r="955">
      <c r="A955" s="99"/>
      <c r="B955" s="100"/>
      <c r="C955" s="101"/>
      <c r="D955" s="102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</row>
    <row r="956">
      <c r="A956" s="99"/>
      <c r="B956" s="100"/>
      <c r="C956" s="101"/>
      <c r="D956" s="102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</row>
    <row r="957">
      <c r="A957" s="99"/>
      <c r="B957" s="100"/>
      <c r="C957" s="101"/>
      <c r="D957" s="102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</row>
    <row r="958">
      <c r="A958" s="99"/>
      <c r="B958" s="100"/>
      <c r="C958" s="101"/>
      <c r="D958" s="102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</row>
    <row r="959">
      <c r="A959" s="99"/>
      <c r="B959" s="100"/>
      <c r="C959" s="101"/>
      <c r="D959" s="102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</row>
    <row r="960">
      <c r="A960" s="99"/>
      <c r="B960" s="100"/>
      <c r="C960" s="101"/>
      <c r="D960" s="102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</row>
    <row r="961">
      <c r="A961" s="99"/>
      <c r="B961" s="100"/>
      <c r="C961" s="101"/>
      <c r="D961" s="102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</row>
    <row r="962">
      <c r="A962" s="99"/>
      <c r="B962" s="100"/>
      <c r="C962" s="101"/>
      <c r="D962" s="102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</row>
    <row r="963">
      <c r="A963" s="99"/>
      <c r="B963" s="100"/>
      <c r="C963" s="101"/>
      <c r="D963" s="102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</row>
    <row r="964">
      <c r="A964" s="99"/>
      <c r="B964" s="100"/>
      <c r="C964" s="101"/>
      <c r="D964" s="102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</row>
    <row r="965">
      <c r="A965" s="99"/>
      <c r="B965" s="100"/>
      <c r="C965" s="101"/>
      <c r="D965" s="102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</row>
    <row r="966">
      <c r="A966" s="99"/>
      <c r="B966" s="100"/>
      <c r="C966" s="101"/>
      <c r="D966" s="102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</row>
    <row r="967">
      <c r="A967" s="99"/>
      <c r="B967" s="100"/>
      <c r="C967" s="101"/>
      <c r="D967" s="102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</row>
    <row r="968">
      <c r="A968" s="99"/>
      <c r="B968" s="100"/>
      <c r="C968" s="101"/>
      <c r="D968" s="102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</row>
    <row r="969">
      <c r="A969" s="99"/>
      <c r="B969" s="100"/>
      <c r="C969" s="101"/>
      <c r="D969" s="102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</row>
    <row r="970">
      <c r="A970" s="99"/>
      <c r="B970" s="100"/>
      <c r="C970" s="101"/>
      <c r="D970" s="102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</row>
    <row r="971">
      <c r="A971" s="99"/>
      <c r="B971" s="100"/>
      <c r="C971" s="101"/>
      <c r="D971" s="102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</row>
    <row r="972">
      <c r="A972" s="99"/>
      <c r="B972" s="100"/>
      <c r="C972" s="101"/>
      <c r="D972" s="102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</row>
    <row r="973">
      <c r="A973" s="99"/>
      <c r="B973" s="100"/>
      <c r="C973" s="101"/>
      <c r="D973" s="102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</row>
    <row r="974">
      <c r="A974" s="99"/>
      <c r="B974" s="100"/>
      <c r="C974" s="101"/>
      <c r="D974" s="102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</row>
    <row r="975">
      <c r="A975" s="99"/>
      <c r="B975" s="100"/>
      <c r="C975" s="101"/>
      <c r="D975" s="102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</row>
    <row r="976">
      <c r="A976" s="99"/>
      <c r="B976" s="100"/>
      <c r="C976" s="101"/>
      <c r="D976" s="102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</row>
    <row r="977">
      <c r="A977" s="99"/>
      <c r="B977" s="100"/>
      <c r="C977" s="101"/>
      <c r="D977" s="102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</row>
    <row r="978">
      <c r="A978" s="99"/>
      <c r="B978" s="100"/>
      <c r="C978" s="101"/>
      <c r="D978" s="102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</row>
    <row r="979">
      <c r="A979" s="99"/>
      <c r="B979" s="100"/>
      <c r="C979" s="101"/>
      <c r="D979" s="102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</row>
    <row r="980">
      <c r="A980" s="99"/>
      <c r="B980" s="100"/>
      <c r="C980" s="101"/>
      <c r="D980" s="102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</row>
    <row r="981">
      <c r="A981" s="99"/>
      <c r="B981" s="100"/>
      <c r="C981" s="101"/>
      <c r="D981" s="102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</row>
    <row r="982">
      <c r="A982" s="99"/>
      <c r="B982" s="100"/>
      <c r="C982" s="101"/>
      <c r="D982" s="102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</row>
    <row r="983">
      <c r="A983" s="99"/>
      <c r="B983" s="100"/>
      <c r="C983" s="101"/>
      <c r="D983" s="102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</row>
    <row r="984">
      <c r="A984" s="99"/>
      <c r="B984" s="100"/>
      <c r="C984" s="101"/>
      <c r="D984" s="102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</row>
    <row r="985">
      <c r="A985" s="99"/>
      <c r="B985" s="100"/>
      <c r="C985" s="101"/>
      <c r="D985" s="102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</row>
    <row r="986">
      <c r="A986" s="99"/>
      <c r="B986" s="100"/>
      <c r="C986" s="101"/>
      <c r="D986" s="102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</row>
    <row r="987">
      <c r="A987" s="99"/>
      <c r="B987" s="100"/>
      <c r="C987" s="101"/>
      <c r="D987" s="102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</row>
    <row r="988">
      <c r="A988" s="99"/>
      <c r="B988" s="100"/>
      <c r="C988" s="101"/>
      <c r="D988" s="102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</row>
    <row r="989">
      <c r="A989" s="99"/>
      <c r="B989" s="100"/>
      <c r="C989" s="101"/>
      <c r="D989" s="102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</row>
    <row r="990">
      <c r="A990" s="99"/>
      <c r="B990" s="100"/>
      <c r="C990" s="101"/>
      <c r="D990" s="102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</row>
    <row r="991">
      <c r="A991" s="99"/>
      <c r="B991" s="100"/>
      <c r="C991" s="101"/>
      <c r="D991" s="102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</row>
    <row r="992">
      <c r="A992" s="99"/>
      <c r="B992" s="100"/>
      <c r="C992" s="101"/>
      <c r="D992" s="102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</row>
    <row r="993">
      <c r="A993" s="99"/>
      <c r="B993" s="100"/>
      <c r="C993" s="101"/>
      <c r="D993" s="102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</row>
    <row r="994">
      <c r="A994" s="99"/>
      <c r="B994" s="100"/>
      <c r="C994" s="101"/>
      <c r="D994" s="102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</row>
    <row r="995">
      <c r="A995" s="99"/>
      <c r="B995" s="100"/>
      <c r="C995" s="101"/>
      <c r="D995" s="102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</row>
    <row r="996">
      <c r="A996" s="99"/>
      <c r="B996" s="100"/>
      <c r="C996" s="101"/>
      <c r="D996" s="102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</row>
    <row r="997">
      <c r="A997" s="99"/>
      <c r="B997" s="100"/>
      <c r="C997" s="101"/>
      <c r="D997" s="102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</row>
    <row r="998">
      <c r="A998" s="99"/>
      <c r="B998" s="100"/>
      <c r="C998" s="101"/>
      <c r="D998" s="102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</row>
    <row r="999">
      <c r="A999" s="99"/>
      <c r="B999" s="100"/>
      <c r="C999" s="101"/>
      <c r="D999" s="102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</row>
    <row r="1000">
      <c r="A1000" s="99"/>
      <c r="B1000" s="100"/>
      <c r="C1000" s="101"/>
      <c r="D1000" s="102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</row>
    <row r="1001">
      <c r="A1001" s="99"/>
      <c r="B1001" s="100"/>
      <c r="C1001" s="101"/>
      <c r="D1001" s="102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</row>
    <row r="1002">
      <c r="A1002" s="99"/>
      <c r="B1002" s="100"/>
      <c r="C1002" s="101"/>
      <c r="D1002" s="102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</row>
    <row r="1003">
      <c r="A1003" s="99"/>
      <c r="B1003" s="100"/>
      <c r="C1003" s="101"/>
      <c r="D1003" s="102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</row>
    <row r="1004">
      <c r="A1004" s="99"/>
      <c r="B1004" s="100"/>
      <c r="C1004" s="101"/>
      <c r="D1004" s="102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</row>
    <row r="1005">
      <c r="A1005" s="99"/>
      <c r="B1005" s="100"/>
      <c r="C1005" s="101"/>
      <c r="D1005" s="102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</row>
    <row r="1006">
      <c r="A1006" s="99"/>
      <c r="B1006" s="100"/>
      <c r="C1006" s="101"/>
      <c r="D1006" s="102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</row>
    <row r="1007">
      <c r="A1007" s="99"/>
      <c r="B1007" s="100"/>
      <c r="C1007" s="101"/>
      <c r="D1007" s="102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</row>
    <row r="1008">
      <c r="A1008" s="99"/>
      <c r="B1008" s="100"/>
      <c r="C1008" s="101"/>
      <c r="D1008" s="102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</row>
    <row r="1009">
      <c r="A1009" s="99"/>
      <c r="B1009" s="100"/>
      <c r="C1009" s="101"/>
      <c r="D1009" s="102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</row>
    <row r="1010">
      <c r="A1010" s="99"/>
      <c r="B1010" s="100"/>
      <c r="C1010" s="101"/>
      <c r="D1010" s="102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</row>
    <row r="1011">
      <c r="A1011" s="99"/>
      <c r="B1011" s="100"/>
      <c r="C1011" s="101"/>
      <c r="D1011" s="102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</row>
    <row r="1012">
      <c r="A1012" s="99"/>
      <c r="B1012" s="100"/>
      <c r="C1012" s="101"/>
      <c r="D1012" s="102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</row>
    <row r="1013">
      <c r="A1013" s="99"/>
      <c r="B1013" s="100"/>
      <c r="C1013" s="101"/>
      <c r="D1013" s="102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</row>
    <row r="1014">
      <c r="A1014" s="99"/>
      <c r="B1014" s="100"/>
      <c r="C1014" s="101"/>
      <c r="D1014" s="102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</row>
    <row r="1015">
      <c r="A1015" s="99"/>
      <c r="B1015" s="100"/>
      <c r="C1015" s="101"/>
      <c r="D1015" s="102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</row>
    <row r="1016">
      <c r="A1016" s="99"/>
      <c r="B1016" s="100"/>
      <c r="C1016" s="101"/>
      <c r="D1016" s="102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</row>
    <row r="1017">
      <c r="A1017" s="99"/>
      <c r="B1017" s="100"/>
      <c r="C1017" s="101"/>
      <c r="D1017" s="102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</row>
    <row r="1018">
      <c r="A1018" s="99"/>
      <c r="B1018" s="100"/>
      <c r="C1018" s="101"/>
      <c r="D1018" s="102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</row>
    <row r="1019">
      <c r="A1019" s="99"/>
      <c r="B1019" s="100"/>
      <c r="C1019" s="101"/>
      <c r="D1019" s="102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</row>
    <row r="1020">
      <c r="A1020" s="99"/>
      <c r="B1020" s="100"/>
      <c r="C1020" s="101"/>
      <c r="D1020" s="102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</row>
    <row r="1021">
      <c r="A1021" s="99"/>
      <c r="B1021" s="100"/>
      <c r="C1021" s="101"/>
      <c r="D1021" s="102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</row>
    <row r="1022">
      <c r="A1022" s="99"/>
      <c r="B1022" s="100"/>
      <c r="C1022" s="101"/>
      <c r="D1022" s="102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</row>
    <row r="1023">
      <c r="A1023" s="99"/>
      <c r="B1023" s="100"/>
      <c r="C1023" s="101"/>
      <c r="D1023" s="102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</row>
    <row r="1024">
      <c r="A1024" s="99"/>
      <c r="B1024" s="100"/>
      <c r="C1024" s="101"/>
      <c r="D1024" s="102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</row>
    <row r="1025">
      <c r="A1025" s="99"/>
      <c r="B1025" s="100"/>
      <c r="C1025" s="101"/>
      <c r="D1025" s="102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</row>
    <row r="1026">
      <c r="A1026" s="99"/>
      <c r="B1026" s="100"/>
      <c r="C1026" s="101"/>
      <c r="D1026" s="102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</row>
    <row r="1027">
      <c r="A1027" s="99"/>
      <c r="B1027" s="100"/>
      <c r="C1027" s="101"/>
      <c r="D1027" s="102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</row>
    <row r="1028">
      <c r="A1028" s="99"/>
      <c r="B1028" s="100"/>
      <c r="C1028" s="101"/>
      <c r="D1028" s="102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</row>
    <row r="1029">
      <c r="A1029" s="99"/>
      <c r="B1029" s="100"/>
      <c r="C1029" s="101"/>
      <c r="D1029" s="102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</row>
    <row r="1030">
      <c r="A1030" s="99"/>
      <c r="B1030" s="100"/>
      <c r="C1030" s="101"/>
      <c r="D1030" s="102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</row>
  </sheetData>
  <mergeCells count="1">
    <mergeCell ref="E19:H19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2.63" defaultRowHeight="15.75"/>
  <cols>
    <col customWidth="1" min="1" max="1" width="24.63"/>
    <col customWidth="1" min="2" max="2" width="28.5"/>
    <col customWidth="1" min="3" max="3" width="20.88"/>
    <col customWidth="1" min="4" max="4" width="12.0"/>
    <col customWidth="1" min="7" max="7" width="34.38"/>
  </cols>
  <sheetData>
    <row r="1">
      <c r="A1" s="137" t="s">
        <v>225</v>
      </c>
      <c r="B1" s="138" t="s">
        <v>226</v>
      </c>
      <c r="C1" s="139" t="s">
        <v>227</v>
      </c>
      <c r="D1" s="139" t="s">
        <v>228</v>
      </c>
      <c r="E1" s="139" t="s">
        <v>229</v>
      </c>
      <c r="F1" s="137" t="s">
        <v>230</v>
      </c>
      <c r="G1" s="139" t="s">
        <v>231</v>
      </c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>
      <c r="A2" s="141"/>
      <c r="B2" s="142"/>
      <c r="C2" s="143"/>
      <c r="D2" s="143"/>
      <c r="E2" s="144" t="b">
        <v>0</v>
      </c>
      <c r="F2" s="144" t="b">
        <v>0</v>
      </c>
      <c r="G2" s="145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3">
      <c r="A3" s="141"/>
      <c r="B3" s="142"/>
      <c r="C3" s="143"/>
      <c r="D3" s="143"/>
      <c r="E3" s="144" t="b">
        <v>0</v>
      </c>
      <c r="F3" s="144" t="b">
        <v>0</v>
      </c>
      <c r="G3" s="145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>
      <c r="A4" s="141"/>
      <c r="B4" s="147"/>
      <c r="C4" s="143"/>
      <c r="D4" s="143"/>
      <c r="E4" s="144" t="b">
        <v>0</v>
      </c>
      <c r="F4" s="144" t="b">
        <v>0</v>
      </c>
      <c r="G4" s="143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</row>
    <row r="5">
      <c r="A5" s="141"/>
      <c r="B5" s="148"/>
      <c r="C5" s="143"/>
      <c r="D5" s="143"/>
      <c r="E5" s="144" t="b">
        <v>0</v>
      </c>
      <c r="F5" s="144" t="b">
        <v>0</v>
      </c>
      <c r="G5" s="145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</row>
    <row r="6">
      <c r="A6" s="141"/>
      <c r="B6" s="149"/>
      <c r="C6" s="143"/>
      <c r="D6" s="143"/>
      <c r="E6" s="144" t="b">
        <v>0</v>
      </c>
      <c r="F6" s="144" t="b">
        <v>0</v>
      </c>
      <c r="G6" s="13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</row>
    <row r="7">
      <c r="A7" s="141"/>
      <c r="B7" s="150"/>
      <c r="C7" s="143"/>
      <c r="D7" s="143"/>
      <c r="E7" s="144" t="b">
        <v>0</v>
      </c>
      <c r="F7" s="144" t="b">
        <v>0</v>
      </c>
      <c r="G7" s="145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</row>
    <row r="8">
      <c r="A8" s="141"/>
      <c r="B8" s="151"/>
      <c r="C8" s="143"/>
      <c r="D8" s="143"/>
      <c r="E8" s="144" t="b">
        <v>0</v>
      </c>
      <c r="F8" s="144" t="b">
        <v>0</v>
      </c>
      <c r="G8" s="143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</row>
    <row r="9">
      <c r="A9" s="141"/>
      <c r="B9" s="152"/>
      <c r="C9" s="143"/>
      <c r="D9" s="143"/>
      <c r="E9" s="144" t="b">
        <v>0</v>
      </c>
      <c r="F9" s="144" t="b">
        <v>0</v>
      </c>
      <c r="G9" s="145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</row>
    <row r="10">
      <c r="A10" s="153"/>
      <c r="B10" s="142"/>
      <c r="C10" s="143"/>
      <c r="D10" s="143"/>
      <c r="E10" s="144" t="b">
        <v>0</v>
      </c>
      <c r="F10" s="144" t="b">
        <v>0</v>
      </c>
      <c r="G10" s="143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</row>
    <row r="11">
      <c r="A11" s="144"/>
      <c r="B11" s="154"/>
      <c r="C11" s="144"/>
      <c r="D11" s="143"/>
      <c r="E11" s="144" t="b">
        <v>0</v>
      </c>
      <c r="F11" s="144" t="b">
        <v>0</v>
      </c>
      <c r="G11" s="144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</row>
    <row r="12">
      <c r="A12" s="144"/>
      <c r="B12" s="147"/>
      <c r="C12" s="144"/>
      <c r="D12" s="143"/>
      <c r="E12" s="144" t="b">
        <v>0</v>
      </c>
      <c r="F12" s="144" t="b">
        <v>0</v>
      </c>
      <c r="G12" s="143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</row>
    <row r="13">
      <c r="A13" s="144"/>
      <c r="B13" s="154"/>
      <c r="C13" s="155"/>
      <c r="D13" s="143"/>
      <c r="E13" s="144" t="b">
        <v>0</v>
      </c>
      <c r="F13" s="144" t="b">
        <v>0</v>
      </c>
      <c r="G13" s="143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</row>
    <row r="14">
      <c r="A14" s="144"/>
      <c r="B14" s="147"/>
      <c r="C14" s="144"/>
      <c r="D14" s="143"/>
      <c r="E14" s="144" t="b">
        <v>0</v>
      </c>
      <c r="F14" s="144" t="b">
        <v>0</v>
      </c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</row>
    <row r="15">
      <c r="A15" s="144"/>
      <c r="B15" s="154"/>
      <c r="C15" s="144"/>
      <c r="D15" s="143"/>
      <c r="E15" s="144" t="b">
        <v>0</v>
      </c>
      <c r="F15" s="144" t="b">
        <v>0</v>
      </c>
      <c r="G15" s="144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</row>
    <row r="16">
      <c r="A16" s="144"/>
      <c r="B16" s="156"/>
      <c r="C16" s="144"/>
      <c r="D16" s="143"/>
      <c r="E16" s="144" t="b">
        <v>0</v>
      </c>
      <c r="F16" s="144" t="b">
        <v>0</v>
      </c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</row>
    <row r="17">
      <c r="A17" s="144"/>
      <c r="B17" s="157"/>
      <c r="C17" s="144"/>
      <c r="D17" s="143"/>
      <c r="E17" s="144" t="b">
        <v>0</v>
      </c>
      <c r="F17" s="144" t="b">
        <v>0</v>
      </c>
      <c r="G17" s="144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</row>
    <row r="18">
      <c r="A18" s="144"/>
      <c r="B18" s="157"/>
      <c r="C18" s="144"/>
      <c r="D18" s="143"/>
      <c r="E18" s="144" t="b">
        <v>0</v>
      </c>
      <c r="F18" s="144" t="b">
        <v>0</v>
      </c>
      <c r="G18" s="144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</row>
    <row r="19">
      <c r="A19" s="144" t="s">
        <v>232</v>
      </c>
      <c r="B19" s="146"/>
      <c r="C19" s="146"/>
      <c r="D19" s="146">
        <f>sum(D2:D18)</f>
        <v>0</v>
      </c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</row>
    <row r="20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</row>
    <row r="21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</row>
    <row r="22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</row>
    <row r="23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</row>
    <row r="24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</row>
    <row r="2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</row>
    <row r="26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</row>
    <row r="27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</row>
    <row r="28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</row>
    <row r="29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</row>
    <row r="30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</row>
    <row r="31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</row>
    <row r="32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</row>
    <row r="33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</row>
    <row r="34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</row>
    <row r="3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</row>
    <row r="36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</row>
    <row r="37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</row>
    <row r="38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</row>
    <row r="39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</row>
    <row r="40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</row>
    <row r="41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</row>
    <row r="42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</row>
    <row r="43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</row>
    <row r="44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</row>
    <row r="4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</row>
    <row r="46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</row>
    <row r="47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</row>
    <row r="48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</row>
    <row r="49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</row>
    <row r="50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</row>
    <row r="51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</row>
    <row r="52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</row>
    <row r="53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</row>
    <row r="54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</row>
    <row r="5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</row>
    <row r="56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</row>
    <row r="57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</row>
    <row r="58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</row>
    <row r="59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</row>
    <row r="60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</row>
    <row r="61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</row>
    <row r="62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</row>
    <row r="63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</row>
    <row r="64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</row>
    <row r="6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</row>
    <row r="66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</row>
    <row r="67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</row>
    <row r="68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</row>
    <row r="69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</row>
    <row r="70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</row>
    <row r="71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</row>
    <row r="72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</row>
    <row r="73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</row>
    <row r="74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</row>
    <row r="7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</row>
    <row r="76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</row>
    <row r="77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</row>
    <row r="78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</row>
    <row r="79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</row>
    <row r="80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</row>
    <row r="81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</row>
    <row r="82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</row>
    <row r="83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</row>
    <row r="84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</row>
    <row r="8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</row>
    <row r="86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</row>
    <row r="87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</row>
    <row r="88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</row>
    <row r="89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</row>
    <row r="90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</row>
    <row r="91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</row>
    <row r="92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</row>
    <row r="93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</row>
    <row r="94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</row>
    <row r="9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</row>
    <row r="96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</row>
    <row r="97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</row>
    <row r="98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</row>
    <row r="99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</row>
    <row r="100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</row>
    <row r="10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</row>
    <row r="102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</row>
    <row r="103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</row>
    <row r="104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</row>
    <row r="10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</row>
    <row r="106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</row>
    <row r="107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</row>
    <row r="108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</row>
    <row r="109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</row>
    <row r="110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</row>
    <row r="11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</row>
    <row r="112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</row>
    <row r="113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</row>
    <row r="114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</row>
    <row r="11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</row>
    <row r="116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</row>
    <row r="117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</row>
    <row r="118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</row>
    <row r="119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</row>
    <row r="120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</row>
    <row r="12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</row>
    <row r="122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</row>
    <row r="123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</row>
    <row r="124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</row>
    <row r="1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</row>
    <row r="126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</row>
    <row r="127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</row>
    <row r="128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</row>
    <row r="129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</row>
    <row r="130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</row>
    <row r="13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</row>
    <row r="132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</row>
    <row r="133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</row>
    <row r="134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</row>
    <row r="13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</row>
    <row r="136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</row>
    <row r="137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</row>
    <row r="138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</row>
    <row r="139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</row>
    <row r="140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</row>
    <row r="14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</row>
    <row r="142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</row>
    <row r="143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</row>
    <row r="144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</row>
    <row r="14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</row>
    <row r="146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</row>
    <row r="147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</row>
    <row r="148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</row>
    <row r="149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</row>
    <row r="150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</row>
    <row r="15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</row>
    <row r="152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</row>
    <row r="153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</row>
    <row r="154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</row>
    <row r="15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</row>
    <row r="156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</row>
    <row r="157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</row>
    <row r="158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</row>
    <row r="159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</row>
    <row r="160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</row>
    <row r="16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</row>
    <row r="162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</row>
    <row r="163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</row>
    <row r="164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</row>
    <row r="16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</row>
    <row r="166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</row>
    <row r="167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</row>
    <row r="168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</row>
    <row r="169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</row>
    <row r="170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</row>
    <row r="17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</row>
    <row r="172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</row>
    <row r="173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</row>
    <row r="174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</row>
    <row r="17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</row>
    <row r="176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</row>
    <row r="177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</row>
    <row r="178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</row>
    <row r="179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</row>
    <row r="180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</row>
    <row r="18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</row>
    <row r="182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</row>
    <row r="183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</row>
    <row r="184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</row>
    <row r="18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</row>
    <row r="186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</row>
    <row r="187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</row>
    <row r="188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</row>
    <row r="189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</row>
    <row r="190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</row>
    <row r="19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</row>
    <row r="192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</row>
    <row r="193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</row>
    <row r="194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</row>
    <row r="19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</row>
    <row r="196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</row>
    <row r="197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</row>
    <row r="198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</row>
    <row r="199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</row>
    <row r="200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</row>
    <row r="20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</row>
    <row r="202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</row>
    <row r="203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</row>
    <row r="204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</row>
    <row r="20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</row>
    <row r="206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</row>
    <row r="207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</row>
    <row r="208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</row>
    <row r="209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</row>
    <row r="210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</row>
    <row r="21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</row>
    <row r="212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</row>
    <row r="213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</row>
    <row r="214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</row>
    <row r="21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</row>
    <row r="216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</row>
    <row r="217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</row>
    <row r="218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</row>
    <row r="219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</row>
    <row r="220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</row>
    <row r="22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</row>
    <row r="222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</row>
    <row r="223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</row>
    <row r="224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</row>
    <row r="2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</row>
    <row r="226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</row>
    <row r="227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</row>
    <row r="228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</row>
    <row r="229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</row>
    <row r="230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</row>
    <row r="23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</row>
    <row r="232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</row>
    <row r="233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</row>
    <row r="234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</row>
    <row r="235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</row>
    <row r="236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</row>
    <row r="237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</row>
    <row r="238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</row>
    <row r="239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</row>
    <row r="240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</row>
    <row r="24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</row>
    <row r="242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</row>
    <row r="243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</row>
    <row r="244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</row>
    <row r="245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</row>
    <row r="246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</row>
    <row r="247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</row>
    <row r="248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</row>
    <row r="249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</row>
    <row r="250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</row>
    <row r="25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</row>
    <row r="252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</row>
    <row r="253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</row>
    <row r="254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</row>
    <row r="25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</row>
    <row r="256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</row>
    <row r="257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</row>
    <row r="258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</row>
    <row r="259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</row>
    <row r="260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</row>
    <row r="26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</row>
    <row r="262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</row>
    <row r="263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</row>
    <row r="264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</row>
    <row r="265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</row>
    <row r="266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</row>
    <row r="267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</row>
    <row r="268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</row>
    <row r="269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</row>
    <row r="270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</row>
    <row r="27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</row>
    <row r="272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</row>
    <row r="273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</row>
    <row r="274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</row>
    <row r="275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</row>
    <row r="276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</row>
    <row r="277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</row>
    <row r="278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</row>
    <row r="279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</row>
    <row r="280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</row>
    <row r="28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</row>
    <row r="282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</row>
    <row r="283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</row>
    <row r="284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</row>
    <row r="285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</row>
    <row r="286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</row>
    <row r="287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</row>
    <row r="288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</row>
    <row r="289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</row>
    <row r="290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</row>
    <row r="29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</row>
    <row r="292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</row>
    <row r="293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</row>
    <row r="294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</row>
    <row r="295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</row>
    <row r="296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</row>
    <row r="297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</row>
    <row r="298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</row>
    <row r="299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</row>
    <row r="300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</row>
    <row r="30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</row>
    <row r="302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</row>
    <row r="303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</row>
    <row r="304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</row>
    <row r="305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</row>
    <row r="306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</row>
    <row r="307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</row>
    <row r="308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</row>
    <row r="309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</row>
    <row r="310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</row>
    <row r="31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</row>
    <row r="312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</row>
    <row r="313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</row>
    <row r="314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</row>
    <row r="315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</row>
    <row r="316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</row>
    <row r="317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</row>
    <row r="318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</row>
    <row r="319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</row>
    <row r="320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</row>
    <row r="32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</row>
    <row r="322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</row>
    <row r="323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</row>
    <row r="324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</row>
    <row r="325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</row>
    <row r="326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</row>
    <row r="327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</row>
    <row r="328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</row>
    <row r="329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</row>
    <row r="330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</row>
    <row r="33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</row>
    <row r="332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</row>
    <row r="333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</row>
    <row r="334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</row>
    <row r="335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</row>
    <row r="336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</row>
    <row r="337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</row>
    <row r="338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</row>
    <row r="339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</row>
    <row r="340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</row>
    <row r="34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</row>
    <row r="342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</row>
    <row r="343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</row>
    <row r="344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</row>
    <row r="345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</row>
    <row r="346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</row>
    <row r="347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</row>
    <row r="348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</row>
    <row r="349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</row>
    <row r="350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</row>
    <row r="35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</row>
    <row r="352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</row>
    <row r="353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</row>
    <row r="354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</row>
    <row r="355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</row>
    <row r="356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</row>
    <row r="357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</row>
    <row r="358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</row>
    <row r="359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</row>
    <row r="360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</row>
    <row r="36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</row>
    <row r="362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</row>
    <row r="363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</row>
    <row r="364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</row>
    <row r="365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</row>
    <row r="366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</row>
    <row r="367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</row>
    <row r="368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</row>
    <row r="369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</row>
    <row r="370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</row>
    <row r="37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</row>
    <row r="372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</row>
    <row r="373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</row>
    <row r="374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</row>
    <row r="375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</row>
    <row r="376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</row>
    <row r="377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</row>
    <row r="378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</row>
    <row r="379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</row>
    <row r="380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</row>
    <row r="38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</row>
    <row r="382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</row>
    <row r="383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</row>
    <row r="384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</row>
    <row r="385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</row>
    <row r="386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</row>
    <row r="387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</row>
    <row r="388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</row>
    <row r="389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</row>
    <row r="390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</row>
    <row r="39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</row>
    <row r="39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</row>
    <row r="393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</row>
    <row r="394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</row>
    <row r="395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</row>
    <row r="396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</row>
    <row r="397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</row>
    <row r="398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</row>
    <row r="399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</row>
    <row r="400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</row>
    <row r="40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</row>
    <row r="402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</row>
    <row r="403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</row>
    <row r="404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</row>
    <row r="405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</row>
    <row r="406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</row>
    <row r="407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</row>
    <row r="408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</row>
    <row r="409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</row>
    <row r="410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</row>
    <row r="41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</row>
    <row r="412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</row>
    <row r="413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</row>
    <row r="414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</row>
    <row r="415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</row>
    <row r="416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</row>
    <row r="417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</row>
    <row r="418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</row>
    <row r="419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</row>
    <row r="420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</row>
    <row r="42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</row>
    <row r="422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</row>
    <row r="423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</row>
    <row r="424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</row>
    <row r="425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</row>
    <row r="426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</row>
    <row r="427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</row>
    <row r="428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</row>
    <row r="429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</row>
    <row r="430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</row>
    <row r="43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</row>
    <row r="432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</row>
    <row r="433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</row>
    <row r="434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</row>
    <row r="435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</row>
    <row r="436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</row>
    <row r="437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</row>
    <row r="438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</row>
    <row r="439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</row>
    <row r="440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</row>
    <row r="44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</row>
    <row r="442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</row>
    <row r="443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</row>
    <row r="444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</row>
    <row r="445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</row>
    <row r="446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</row>
    <row r="447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</row>
    <row r="448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</row>
    <row r="449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</row>
    <row r="450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</row>
    <row r="45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</row>
    <row r="452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</row>
    <row r="453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</row>
    <row r="454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</row>
    <row r="455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</row>
    <row r="456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</row>
    <row r="457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</row>
    <row r="458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</row>
    <row r="459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</row>
    <row r="460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</row>
    <row r="46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</row>
    <row r="462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</row>
    <row r="463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</row>
    <row r="464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</row>
    <row r="46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</row>
    <row r="466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</row>
    <row r="467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</row>
    <row r="468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</row>
    <row r="469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</row>
    <row r="470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</row>
    <row r="47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</row>
    <row r="472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</row>
    <row r="473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</row>
    <row r="474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</row>
    <row r="475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</row>
    <row r="476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</row>
    <row r="477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</row>
    <row r="478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</row>
    <row r="479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</row>
    <row r="480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</row>
    <row r="48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</row>
    <row r="482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</row>
    <row r="483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</row>
    <row r="484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</row>
    <row r="485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</row>
    <row r="486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</row>
    <row r="487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</row>
    <row r="488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</row>
    <row r="489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</row>
    <row r="490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</row>
    <row r="49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</row>
    <row r="492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</row>
    <row r="493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</row>
    <row r="494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</row>
    <row r="495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</row>
    <row r="496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</row>
    <row r="497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</row>
    <row r="498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</row>
    <row r="499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</row>
    <row r="500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</row>
    <row r="50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</row>
    <row r="502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</row>
    <row r="503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</row>
    <row r="504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</row>
    <row r="505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</row>
    <row r="506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</row>
    <row r="507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</row>
    <row r="508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</row>
    <row r="509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</row>
    <row r="510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</row>
    <row r="51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</row>
    <row r="512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</row>
    <row r="513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</row>
    <row r="514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</row>
    <row r="51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</row>
    <row r="516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</row>
    <row r="517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</row>
    <row r="518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</row>
    <row r="519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</row>
    <row r="520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</row>
    <row r="52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</row>
    <row r="522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</row>
    <row r="523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</row>
    <row r="524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</row>
    <row r="525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</row>
    <row r="526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</row>
    <row r="527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</row>
    <row r="528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</row>
    <row r="529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</row>
    <row r="530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</row>
    <row r="53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</row>
    <row r="53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</row>
    <row r="533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</row>
    <row r="534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</row>
    <row r="535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</row>
    <row r="536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</row>
    <row r="537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</row>
    <row r="538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</row>
    <row r="539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</row>
    <row r="540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</row>
    <row r="54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</row>
    <row r="542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</row>
    <row r="543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</row>
    <row r="544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</row>
    <row r="545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</row>
    <row r="546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</row>
    <row r="547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</row>
    <row r="548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</row>
    <row r="549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</row>
    <row r="550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</row>
    <row r="55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</row>
    <row r="552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</row>
    <row r="553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</row>
    <row r="554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</row>
    <row r="555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</row>
    <row r="556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</row>
    <row r="557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</row>
    <row r="558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</row>
    <row r="559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</row>
    <row r="560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</row>
    <row r="56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</row>
    <row r="562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</row>
    <row r="563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</row>
    <row r="564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</row>
    <row r="56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</row>
    <row r="566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</row>
    <row r="567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</row>
    <row r="568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</row>
    <row r="569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</row>
    <row r="570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</row>
    <row r="57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</row>
    <row r="572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</row>
    <row r="573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</row>
    <row r="574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</row>
    <row r="575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</row>
    <row r="576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</row>
    <row r="577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</row>
    <row r="578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</row>
    <row r="579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</row>
    <row r="580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</row>
    <row r="58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</row>
    <row r="582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</row>
    <row r="583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</row>
    <row r="584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</row>
    <row r="585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</row>
    <row r="586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</row>
    <row r="587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</row>
    <row r="588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</row>
    <row r="589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</row>
    <row r="590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</row>
    <row r="59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</row>
    <row r="592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</row>
    <row r="593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</row>
    <row r="594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</row>
    <row r="595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</row>
    <row r="596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</row>
    <row r="597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</row>
    <row r="598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</row>
    <row r="599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</row>
    <row r="600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</row>
    <row r="60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</row>
    <row r="602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</row>
    <row r="603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</row>
    <row r="604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</row>
    <row r="605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</row>
    <row r="606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</row>
    <row r="607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</row>
    <row r="608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</row>
    <row r="609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</row>
    <row r="610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</row>
    <row r="61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</row>
    <row r="612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</row>
    <row r="613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</row>
    <row r="614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</row>
    <row r="615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</row>
    <row r="616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</row>
    <row r="617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</row>
    <row r="618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</row>
    <row r="619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</row>
    <row r="620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</row>
    <row r="62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</row>
    <row r="622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</row>
    <row r="623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</row>
    <row r="624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</row>
    <row r="625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</row>
    <row r="626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</row>
    <row r="627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</row>
    <row r="628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</row>
    <row r="629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</row>
    <row r="630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</row>
    <row r="63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</row>
    <row r="632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</row>
    <row r="633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</row>
    <row r="634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</row>
    <row r="635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</row>
    <row r="636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</row>
    <row r="637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</row>
    <row r="638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</row>
    <row r="639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</row>
    <row r="640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</row>
    <row r="64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</row>
    <row r="642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</row>
    <row r="643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</row>
    <row r="644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</row>
    <row r="645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</row>
    <row r="646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</row>
    <row r="647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</row>
    <row r="648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</row>
    <row r="649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</row>
    <row r="650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</row>
    <row r="65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</row>
    <row r="652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</row>
    <row r="653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</row>
    <row r="654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</row>
    <row r="655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</row>
    <row r="656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</row>
    <row r="657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</row>
    <row r="658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</row>
    <row r="659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</row>
    <row r="660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</row>
    <row r="66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</row>
    <row r="662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</row>
    <row r="663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</row>
    <row r="664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</row>
    <row r="665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</row>
    <row r="666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</row>
    <row r="667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</row>
    <row r="668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</row>
    <row r="669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</row>
    <row r="670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</row>
    <row r="67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</row>
    <row r="672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</row>
    <row r="673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</row>
    <row r="674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</row>
    <row r="675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</row>
    <row r="676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</row>
    <row r="677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</row>
    <row r="678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</row>
    <row r="679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</row>
    <row r="680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</row>
    <row r="68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</row>
    <row r="682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</row>
    <row r="683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</row>
    <row r="684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</row>
    <row r="685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</row>
    <row r="686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</row>
    <row r="687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</row>
    <row r="688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</row>
    <row r="689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</row>
    <row r="690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</row>
    <row r="69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</row>
    <row r="692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</row>
    <row r="693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</row>
    <row r="694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</row>
    <row r="695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</row>
    <row r="696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</row>
    <row r="697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</row>
    <row r="698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</row>
    <row r="699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</row>
    <row r="700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</row>
    <row r="70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</row>
    <row r="702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</row>
    <row r="703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</row>
    <row r="704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</row>
    <row r="705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</row>
    <row r="706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</row>
    <row r="707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</row>
    <row r="708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</row>
    <row r="709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</row>
    <row r="710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</row>
    <row r="71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</row>
    <row r="712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</row>
    <row r="713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</row>
    <row r="714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</row>
    <row r="715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</row>
    <row r="716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</row>
    <row r="717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</row>
    <row r="718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</row>
    <row r="719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</row>
    <row r="720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</row>
    <row r="72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</row>
    <row r="722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</row>
    <row r="723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</row>
    <row r="724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</row>
    <row r="725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</row>
    <row r="726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</row>
    <row r="727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</row>
    <row r="728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</row>
    <row r="729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</row>
    <row r="730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</row>
    <row r="73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</row>
    <row r="732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</row>
    <row r="733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</row>
    <row r="734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</row>
    <row r="735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</row>
    <row r="736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</row>
    <row r="737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</row>
    <row r="738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</row>
    <row r="739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</row>
    <row r="740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</row>
    <row r="74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</row>
    <row r="742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</row>
    <row r="743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</row>
    <row r="744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</row>
    <row r="745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</row>
    <row r="746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</row>
    <row r="747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</row>
    <row r="748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</row>
    <row r="749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</row>
    <row r="750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</row>
    <row r="75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</row>
    <row r="752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</row>
    <row r="753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</row>
    <row r="754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</row>
    <row r="755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</row>
    <row r="756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</row>
    <row r="757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</row>
    <row r="758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</row>
    <row r="759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</row>
    <row r="760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</row>
    <row r="76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</row>
    <row r="762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</row>
    <row r="763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</row>
    <row r="764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</row>
    <row r="765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</row>
    <row r="766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</row>
    <row r="767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</row>
    <row r="768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</row>
    <row r="769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</row>
    <row r="770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</row>
    <row r="77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</row>
    <row r="772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</row>
    <row r="773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</row>
    <row r="774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</row>
    <row r="775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</row>
    <row r="776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</row>
    <row r="777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</row>
    <row r="778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</row>
    <row r="779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</row>
    <row r="780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</row>
    <row r="78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</row>
    <row r="782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</row>
    <row r="783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</row>
    <row r="784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</row>
    <row r="785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</row>
    <row r="786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</row>
    <row r="787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</row>
    <row r="788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</row>
    <row r="789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</row>
    <row r="790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</row>
    <row r="79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</row>
    <row r="792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</row>
    <row r="793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</row>
    <row r="794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</row>
    <row r="795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</row>
    <row r="796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</row>
    <row r="797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</row>
    <row r="798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</row>
    <row r="799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</row>
    <row r="800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</row>
    <row r="80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</row>
    <row r="802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</row>
    <row r="803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</row>
    <row r="804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</row>
    <row r="805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</row>
    <row r="806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</row>
    <row r="807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</row>
    <row r="808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</row>
    <row r="809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</row>
    <row r="810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</row>
    <row r="81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</row>
    <row r="812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</row>
    <row r="813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</row>
    <row r="814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</row>
    <row r="815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</row>
    <row r="816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</row>
    <row r="817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</row>
    <row r="818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</row>
    <row r="819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</row>
    <row r="820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</row>
    <row r="82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</row>
    <row r="822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</row>
    <row r="823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</row>
    <row r="824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</row>
    <row r="825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</row>
    <row r="826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</row>
    <row r="827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</row>
    <row r="828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</row>
    <row r="829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</row>
    <row r="830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</row>
    <row r="83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</row>
    <row r="832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</row>
    <row r="833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</row>
    <row r="834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</row>
    <row r="835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</row>
    <row r="836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</row>
    <row r="837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</row>
    <row r="838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</row>
    <row r="839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</row>
    <row r="840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</row>
    <row r="84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</row>
    <row r="842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</row>
    <row r="843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</row>
    <row r="844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</row>
    <row r="845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</row>
    <row r="846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</row>
    <row r="847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</row>
    <row r="848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</row>
    <row r="849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</row>
    <row r="850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</row>
    <row r="85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</row>
    <row r="852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</row>
    <row r="853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</row>
    <row r="854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</row>
    <row r="855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</row>
    <row r="856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</row>
    <row r="857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</row>
    <row r="858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</row>
    <row r="859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</row>
    <row r="860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</row>
    <row r="86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</row>
    <row r="862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</row>
    <row r="863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</row>
    <row r="864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</row>
    <row r="865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</row>
    <row r="866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</row>
    <row r="867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</row>
    <row r="868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</row>
    <row r="869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</row>
    <row r="870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</row>
    <row r="87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</row>
    <row r="872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</row>
    <row r="873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</row>
    <row r="874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</row>
    <row r="87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</row>
    <row r="876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</row>
    <row r="877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</row>
    <row r="878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</row>
    <row r="879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</row>
    <row r="880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</row>
    <row r="88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</row>
    <row r="882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</row>
    <row r="883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</row>
    <row r="884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</row>
    <row r="885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</row>
    <row r="886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</row>
    <row r="887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</row>
    <row r="888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</row>
    <row r="889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</row>
    <row r="890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</row>
    <row r="89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</row>
    <row r="892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</row>
    <row r="893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</row>
    <row r="894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</row>
    <row r="895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</row>
    <row r="896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</row>
    <row r="897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</row>
    <row r="898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</row>
    <row r="899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</row>
    <row r="900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</row>
    <row r="90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</row>
    <row r="902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</row>
    <row r="903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</row>
    <row r="904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</row>
    <row r="905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</row>
    <row r="906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</row>
    <row r="907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</row>
    <row r="908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</row>
    <row r="909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</row>
    <row r="910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</row>
    <row r="91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</row>
    <row r="912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</row>
    <row r="913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</row>
    <row r="914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</row>
    <row r="915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</row>
    <row r="916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</row>
    <row r="917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</row>
    <row r="918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</row>
    <row r="919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</row>
    <row r="920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</row>
    <row r="92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</row>
    <row r="922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</row>
    <row r="923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</row>
    <row r="924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</row>
    <row r="925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</row>
    <row r="926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</row>
    <row r="927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</row>
    <row r="928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</row>
    <row r="929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</row>
    <row r="930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</row>
    <row r="93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</row>
    <row r="932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</row>
    <row r="933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</row>
    <row r="934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</row>
    <row r="935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</row>
    <row r="936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</row>
    <row r="937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</row>
    <row r="938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</row>
    <row r="939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</row>
    <row r="940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</row>
    <row r="94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</row>
    <row r="942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</row>
    <row r="943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</row>
    <row r="944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</row>
    <row r="945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</row>
    <row r="946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</row>
    <row r="947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</row>
    <row r="948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</row>
    <row r="949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</row>
    <row r="950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</row>
    <row r="95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</row>
    <row r="952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</row>
    <row r="953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</row>
    <row r="954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</row>
    <row r="955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</row>
    <row r="956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</row>
    <row r="957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</row>
    <row r="958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</row>
    <row r="959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</row>
    <row r="960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</row>
    <row r="96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</row>
    <row r="962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</row>
    <row r="963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</row>
    <row r="964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</row>
    <row r="965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</row>
    <row r="966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</row>
    <row r="967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</row>
    <row r="968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</row>
    <row r="969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</row>
    <row r="970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</row>
    <row r="97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</row>
    <row r="972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</row>
    <row r="973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</row>
    <row r="974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</row>
    <row r="97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</row>
    <row r="976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</row>
    <row r="977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</row>
    <row r="978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</row>
    <row r="979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</row>
    <row r="980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</row>
    <row r="98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</row>
    <row r="982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</row>
    <row r="983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</row>
    <row r="984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</row>
    <row r="98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</row>
    <row r="986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</row>
    <row r="987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</row>
    <row r="988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</row>
    <row r="989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</row>
    <row r="990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</row>
    <row r="99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</row>
    <row r="992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</row>
    <row r="993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</row>
    <row r="994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</row>
    <row r="99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</row>
    <row r="996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</row>
    <row r="997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</row>
    <row r="998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</row>
    <row r="999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</row>
    <row r="1000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</row>
    <row r="100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</row>
    <row r="1002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</row>
    <row r="1003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</row>
    <row r="1004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2.63" defaultRowHeight="15.75"/>
  <cols>
    <col customWidth="1" min="1" max="1" width="18.63"/>
    <col customWidth="1" min="2" max="2" width="23.75"/>
    <col customWidth="1" min="3" max="3" width="30.63"/>
    <col customWidth="1" min="4" max="4" width="14.88"/>
  </cols>
  <sheetData>
    <row r="1">
      <c r="A1" s="13" t="s">
        <v>233</v>
      </c>
      <c r="B1" s="13" t="s">
        <v>234</v>
      </c>
      <c r="C1" s="13" t="s">
        <v>235</v>
      </c>
      <c r="D1" s="13" t="s">
        <v>228</v>
      </c>
      <c r="E1" s="13" t="s">
        <v>236</v>
      </c>
      <c r="F1" s="13" t="s">
        <v>237</v>
      </c>
      <c r="G1" s="13" t="s">
        <v>238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27"/>
      <c r="B2" s="4"/>
      <c r="C2" s="4"/>
      <c r="D2" s="4"/>
      <c r="E2" s="4"/>
      <c r="F2" s="4" t="b">
        <v>0</v>
      </c>
      <c r="G2" s="4" t="b">
        <v>0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158"/>
      <c r="D3" s="4"/>
      <c r="E3" s="4"/>
      <c r="F3" s="4" t="b">
        <v>0</v>
      </c>
      <c r="G3" s="4" t="b">
        <v>0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4"/>
      <c r="C4" s="4"/>
      <c r="D4" s="4"/>
      <c r="E4" s="4"/>
      <c r="F4" s="4" t="b">
        <v>0</v>
      </c>
      <c r="G4" s="4" t="b">
        <v>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4"/>
      <c r="C5" s="4"/>
      <c r="D5" s="4"/>
      <c r="E5" s="4"/>
      <c r="F5" s="4" t="b">
        <v>0</v>
      </c>
      <c r="G5" s="4" t="b">
        <v>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4"/>
      <c r="C6" s="4"/>
      <c r="D6" s="4"/>
      <c r="E6" s="4"/>
      <c r="F6" s="4" t="b">
        <v>0</v>
      </c>
      <c r="G6" s="4" t="b">
        <v>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>
      <c r="A7" s="27"/>
      <c r="B7" s="4"/>
      <c r="C7" s="158"/>
      <c r="D7" s="4"/>
      <c r="E7" s="4"/>
      <c r="F7" s="4" t="b">
        <v>0</v>
      </c>
      <c r="G7" s="4" t="b"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>
      <c r="A8" s="27"/>
      <c r="B8" s="4"/>
      <c r="C8" s="4"/>
      <c r="D8" s="4"/>
      <c r="E8" s="4"/>
      <c r="F8" s="4" t="b">
        <v>0</v>
      </c>
      <c r="G8" s="4" t="b"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>
      <c r="A9" s="4"/>
      <c r="B9" s="4"/>
      <c r="C9" s="4"/>
      <c r="D9" s="4"/>
      <c r="E9" s="4"/>
      <c r="F9" s="4" t="b">
        <v>0</v>
      </c>
      <c r="G9" s="4" t="b"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>
      <c r="A10" s="4"/>
      <c r="B10" s="4"/>
      <c r="C10" s="158"/>
      <c r="D10" s="4"/>
      <c r="E10" s="4"/>
      <c r="F10" s="4" t="b">
        <v>0</v>
      </c>
      <c r="G10" s="4" t="b"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4"/>
      <c r="C11" s="158"/>
      <c r="D11" s="4"/>
      <c r="E11" s="4"/>
      <c r="F11" s="4" t="b">
        <v>0</v>
      </c>
      <c r="G11" s="4" t="b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158"/>
      <c r="D12" s="4"/>
      <c r="E12" s="4"/>
      <c r="F12" s="4" t="b">
        <v>0</v>
      </c>
      <c r="G12" s="4" t="b"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>
      <c r="A13" s="4"/>
      <c r="B13" s="4"/>
      <c r="C13" s="4"/>
      <c r="D13" s="4"/>
      <c r="E13" s="4"/>
      <c r="F13" s="4" t="b">
        <v>0</v>
      </c>
      <c r="G13" s="4" t="b"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>
      <c r="A14" s="4"/>
      <c r="B14" s="4"/>
      <c r="C14" s="4"/>
      <c r="D14" s="4"/>
      <c r="E14" s="4"/>
      <c r="F14" s="4" t="b">
        <v>0</v>
      </c>
      <c r="G14" s="4" t="b"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2.63" defaultRowHeight="15.75"/>
  <cols>
    <col customWidth="1" min="1" max="1" width="22.5"/>
    <col customWidth="1" min="2" max="2" width="18.63"/>
    <col customWidth="1" min="3" max="3" width="26.13"/>
    <col customWidth="1" min="4" max="4" width="15.25"/>
  </cols>
  <sheetData>
    <row r="1">
      <c r="A1" s="13" t="s">
        <v>234</v>
      </c>
      <c r="B1" s="13" t="s">
        <v>228</v>
      </c>
      <c r="C1" s="13" t="s">
        <v>239</v>
      </c>
      <c r="D1" s="13" t="s">
        <v>240</v>
      </c>
      <c r="E1" s="13" t="s">
        <v>230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59"/>
      <c r="B2" s="159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>
      <c r="A3" s="161"/>
      <c r="B3" s="4"/>
      <c r="C3" s="162"/>
      <c r="D3" s="16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59"/>
      <c r="B4" s="159"/>
      <c r="C4" s="163"/>
      <c r="D4" s="159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59"/>
      <c r="B6" s="159"/>
      <c r="C6" s="159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>
      <c r="A7" s="159"/>
      <c r="B7" s="159"/>
      <c r="C7" s="164"/>
      <c r="D7" s="159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>
      <c r="A8" s="159"/>
      <c r="B8" s="159"/>
      <c r="C8" s="159"/>
      <c r="D8" s="159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>
      <c r="A9" s="4"/>
      <c r="B9" s="4"/>
      <c r="C9" s="165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4"/>
      <c r="C10" s="166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59"/>
      <c r="B11" s="159"/>
      <c r="C11" s="167"/>
      <c r="D11" s="159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2.63" defaultRowHeight="15.75"/>
  <cols>
    <col customWidth="1" min="1" max="1" width="26.75"/>
  </cols>
  <sheetData>
    <row r="1">
      <c r="A1" s="168"/>
    </row>
    <row r="2">
      <c r="A2" s="169"/>
      <c r="B2" s="170"/>
    </row>
    <row r="3">
      <c r="A3" s="169"/>
      <c r="B3" s="171"/>
    </row>
    <row r="4">
      <c r="A4" s="169"/>
      <c r="B4" s="169"/>
    </row>
    <row r="5">
      <c r="A5" s="169"/>
      <c r="B5" s="169"/>
    </row>
    <row r="6">
      <c r="A6" s="169"/>
      <c r="B6" s="169"/>
    </row>
    <row r="7">
      <c r="A7" s="169"/>
      <c r="B7" s="169"/>
    </row>
    <row r="8">
      <c r="A8" s="169"/>
      <c r="B8" s="169"/>
    </row>
    <row r="9">
      <c r="A9" s="169"/>
      <c r="B9" s="169"/>
    </row>
    <row r="10">
      <c r="A10" s="169"/>
      <c r="B10" s="171"/>
    </row>
    <row r="11">
      <c r="A11" s="169"/>
      <c r="B11" s="169"/>
    </row>
    <row r="12">
      <c r="A12" s="169"/>
      <c r="B12" s="171"/>
    </row>
    <row r="13">
      <c r="A13" s="169"/>
      <c r="B13" s="171"/>
    </row>
    <row r="14">
      <c r="A14" s="172"/>
      <c r="B14" s="169"/>
    </row>
    <row r="15">
      <c r="A15" s="169"/>
      <c r="B15" s="169"/>
    </row>
    <row r="16">
      <c r="A16" s="169"/>
      <c r="B16" s="169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2.38"/>
    <col customWidth="1" min="2" max="2" width="39.38"/>
    <col customWidth="1" min="3" max="5" width="11.75"/>
    <col customWidth="1" min="6" max="6" width="36.63"/>
    <col customWidth="1" min="7" max="7" width="69.63"/>
    <col customWidth="1" min="8" max="8" width="25.38"/>
  </cols>
  <sheetData>
    <row r="1">
      <c r="A1" s="10" t="s">
        <v>241</v>
      </c>
      <c r="B1" s="10" t="s">
        <v>242</v>
      </c>
      <c r="C1" s="10" t="s">
        <v>243</v>
      </c>
      <c r="D1" s="10" t="s">
        <v>244</v>
      </c>
      <c r="E1" s="10" t="s">
        <v>245</v>
      </c>
      <c r="F1" s="10" t="s">
        <v>246</v>
      </c>
      <c r="G1" s="10" t="s">
        <v>186</v>
      </c>
      <c r="H1" s="10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>
      <c r="A2" s="10"/>
      <c r="B2" s="5" t="s">
        <v>247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>
      <c r="A3" s="11" t="s">
        <v>248</v>
      </c>
      <c r="B3" s="13" t="s">
        <v>249</v>
      </c>
      <c r="C3" s="13"/>
      <c r="D3" s="13"/>
      <c r="E3" s="13" t="b">
        <v>0</v>
      </c>
      <c r="F3" s="13"/>
      <c r="G3" s="1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>
      <c r="A4" s="11"/>
      <c r="B4" s="13" t="s">
        <v>250</v>
      </c>
      <c r="C4" s="13"/>
      <c r="D4" s="13"/>
      <c r="E4" s="13" t="b">
        <v>0</v>
      </c>
      <c r="F4" s="13"/>
      <c r="G4" s="1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>
      <c r="A5" s="11" t="s">
        <v>251</v>
      </c>
      <c r="B5" s="13" t="s">
        <v>252</v>
      </c>
      <c r="C5" s="13"/>
      <c r="D5" s="4"/>
      <c r="E5" s="13" t="b">
        <v>0</v>
      </c>
      <c r="F5" s="13"/>
      <c r="G5" s="1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>
      <c r="A6" s="8"/>
      <c r="B6" s="13" t="s">
        <v>253</v>
      </c>
      <c r="C6" s="13"/>
      <c r="D6" s="13"/>
      <c r="E6" s="13" t="b">
        <v>0</v>
      </c>
      <c r="F6" s="1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>
      <c r="A7" s="8"/>
      <c r="B7" s="13" t="s">
        <v>206</v>
      </c>
      <c r="C7" s="13"/>
      <c r="D7" s="4"/>
      <c r="E7" s="13" t="b">
        <v>0</v>
      </c>
      <c r="F7" s="1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>
      <c r="A8" s="11" t="s">
        <v>248</v>
      </c>
      <c r="B8" s="13" t="s">
        <v>254</v>
      </c>
      <c r="C8" s="13"/>
      <c r="D8" s="13"/>
      <c r="E8" s="13" t="b">
        <v>0</v>
      </c>
      <c r="F8" s="1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>
      <c r="A9" s="11"/>
      <c r="B9" s="13" t="s">
        <v>255</v>
      </c>
      <c r="C9" s="13"/>
      <c r="D9" s="13"/>
      <c r="E9" s="13" t="b">
        <v>0</v>
      </c>
      <c r="F9" s="1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>
      <c r="A10" s="11" t="s">
        <v>248</v>
      </c>
      <c r="B10" s="4" t="s">
        <v>256</v>
      </c>
      <c r="C10" s="13"/>
      <c r="D10" s="4"/>
      <c r="E10" s="13" t="b">
        <v>0</v>
      </c>
      <c r="F10" s="13"/>
      <c r="G10" s="1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>
      <c r="A11" s="11" t="s">
        <v>248</v>
      </c>
      <c r="B11" s="13" t="s">
        <v>257</v>
      </c>
      <c r="C11" s="13"/>
      <c r="D11" s="13"/>
      <c r="E11" s="13" t="b">
        <v>0</v>
      </c>
      <c r="F11" s="13"/>
      <c r="G11" s="1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>
      <c r="A12" s="11" t="s">
        <v>248</v>
      </c>
      <c r="B12" s="13" t="s">
        <v>258</v>
      </c>
      <c r="C12" s="13"/>
      <c r="D12" s="13"/>
      <c r="E12" s="13" t="b">
        <v>0</v>
      </c>
      <c r="F12" s="13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>
      <c r="A13" s="11" t="s">
        <v>248</v>
      </c>
      <c r="B13" s="4" t="s">
        <v>259</v>
      </c>
      <c r="C13" s="13"/>
      <c r="D13" s="174"/>
      <c r="E13" s="13" t="b">
        <v>0</v>
      </c>
      <c r="F13" s="1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>
      <c r="A14" s="11"/>
      <c r="B14" s="13" t="s">
        <v>260</v>
      </c>
      <c r="C14" s="13"/>
      <c r="D14" s="4"/>
      <c r="E14" s="13" t="b">
        <v>0</v>
      </c>
      <c r="F14" s="13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>
      <c r="A15" s="8"/>
      <c r="B15" s="4"/>
      <c r="C15" s="4"/>
      <c r="D15" s="4"/>
      <c r="E15" s="13" t="b"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>
      <c r="A16" s="8"/>
      <c r="B16" s="4"/>
      <c r="C16" s="4"/>
      <c r="D16" s="4"/>
      <c r="E16" s="13" t="b">
        <v>0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>
      <c r="A17" s="10"/>
      <c r="B17" s="5" t="s">
        <v>261</v>
      </c>
      <c r="C17" s="4"/>
      <c r="D17" s="4"/>
      <c r="E17" s="13" t="b">
        <v>0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>
      <c r="A18" s="11"/>
      <c r="B18" s="13" t="s">
        <v>262</v>
      </c>
      <c r="C18" s="13"/>
      <c r="D18" s="13"/>
      <c r="E18" s="13" t="b">
        <v>0</v>
      </c>
      <c r="F18" s="13"/>
      <c r="G18" s="1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>
      <c r="A19" s="11"/>
      <c r="B19" s="13" t="s">
        <v>263</v>
      </c>
      <c r="C19" s="175"/>
      <c r="D19" s="175"/>
      <c r="E19" s="13" t="b">
        <v>0</v>
      </c>
      <c r="F19" s="13"/>
      <c r="G19" s="13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>
      <c r="A20" s="11" t="s">
        <v>248</v>
      </c>
      <c r="B20" s="13" t="s">
        <v>264</v>
      </c>
      <c r="C20" s="13"/>
      <c r="D20" s="13"/>
      <c r="E20" s="13" t="b">
        <v>0</v>
      </c>
      <c r="F20" s="13"/>
      <c r="G20" s="13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>
      <c r="A21" s="11"/>
      <c r="B21" s="13" t="s">
        <v>265</v>
      </c>
      <c r="C21" s="13"/>
      <c r="D21" s="13"/>
      <c r="E21" s="13" t="b">
        <v>0</v>
      </c>
      <c r="F21" s="13"/>
      <c r="G21" s="13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>
      <c r="A22" s="11"/>
      <c r="B22" s="4" t="s">
        <v>266</v>
      </c>
      <c r="C22" s="13"/>
      <c r="D22" s="13"/>
      <c r="E22" s="13" t="b">
        <v>0</v>
      </c>
      <c r="F22" s="13"/>
      <c r="G22" s="13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>
      <c r="A23" s="11"/>
      <c r="B23" s="13" t="s">
        <v>267</v>
      </c>
      <c r="C23" s="13"/>
      <c r="D23" s="4"/>
      <c r="E23" s="13" t="b">
        <v>0</v>
      </c>
      <c r="F23" s="13"/>
      <c r="G23" s="13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>
      <c r="A24" s="8"/>
      <c r="B24" s="13"/>
      <c r="C24" s="4"/>
      <c r="D24" s="4"/>
      <c r="E24" s="13" t="b">
        <v>0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>
      <c r="A25" s="10"/>
      <c r="B25" s="5" t="s">
        <v>268</v>
      </c>
      <c r="C25" s="4"/>
      <c r="D25" s="4"/>
      <c r="E25" s="13" t="b">
        <v>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>
      <c r="A26" s="8"/>
      <c r="B26" s="13" t="s">
        <v>269</v>
      </c>
      <c r="C26" s="13"/>
      <c r="D26" s="13"/>
      <c r="E26" s="13" t="b">
        <v>0</v>
      </c>
      <c r="F26" s="1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>
      <c r="A27" s="8"/>
      <c r="B27" s="13" t="s">
        <v>270</v>
      </c>
      <c r="C27" s="13"/>
      <c r="D27" s="13"/>
      <c r="E27" s="13" t="b">
        <v>0</v>
      </c>
      <c r="F27" s="1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>
      <c r="A28" s="8"/>
      <c r="B28" s="13" t="s">
        <v>271</v>
      </c>
      <c r="C28" s="13"/>
      <c r="D28" s="13"/>
      <c r="E28" s="13" t="b">
        <v>0</v>
      </c>
      <c r="F28" s="1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>
      <c r="A29" s="8"/>
      <c r="B29" s="13"/>
      <c r="C29" s="4"/>
      <c r="D29" s="4"/>
      <c r="E29" s="13" t="b">
        <v>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>
      <c r="A30" s="10"/>
      <c r="B30" s="5" t="s">
        <v>272</v>
      </c>
      <c r="C30" s="173"/>
      <c r="D30" s="173"/>
      <c r="E30" s="13" t="b">
        <v>0</v>
      </c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</row>
    <row r="31">
      <c r="A31" s="8"/>
      <c r="B31" s="13" t="s">
        <v>273</v>
      </c>
      <c r="C31" s="13"/>
      <c r="D31" s="4"/>
      <c r="E31" s="13" t="b">
        <v>0</v>
      </c>
      <c r="F31" s="4"/>
      <c r="G31" s="11"/>
      <c r="H31" s="17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>
      <c r="A32" s="11" t="s">
        <v>251</v>
      </c>
      <c r="B32" s="174" t="s">
        <v>274</v>
      </c>
      <c r="C32" s="13"/>
      <c r="D32" s="13"/>
      <c r="E32" s="13" t="b">
        <v>0</v>
      </c>
      <c r="F32" s="13"/>
      <c r="G32" s="11"/>
      <c r="H32" s="17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>
      <c r="A33" s="11" t="s">
        <v>251</v>
      </c>
      <c r="B33" s="174" t="s">
        <v>275</v>
      </c>
      <c r="C33" s="13"/>
      <c r="D33" s="13"/>
      <c r="E33" s="13" t="b">
        <v>0</v>
      </c>
      <c r="F33" s="13"/>
      <c r="G33" s="11"/>
      <c r="H33" s="17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>
      <c r="A34" s="11" t="s">
        <v>251</v>
      </c>
      <c r="B34" s="174" t="s">
        <v>276</v>
      </c>
      <c r="C34" s="13"/>
      <c r="D34" s="13"/>
      <c r="E34" s="13" t="b">
        <v>0</v>
      </c>
      <c r="F34" s="13"/>
      <c r="G34" s="13"/>
      <c r="H34" s="17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>
      <c r="A35" s="11" t="s">
        <v>248</v>
      </c>
      <c r="B35" s="174" t="s">
        <v>275</v>
      </c>
      <c r="C35" s="13"/>
      <c r="D35" s="13"/>
      <c r="E35" s="13" t="b">
        <v>0</v>
      </c>
      <c r="F35" s="13"/>
      <c r="G35" s="11"/>
      <c r="H35" s="17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>
      <c r="A36" s="11" t="s">
        <v>251</v>
      </c>
      <c r="B36" s="174" t="s">
        <v>275</v>
      </c>
      <c r="C36" s="13"/>
      <c r="D36" s="13"/>
      <c r="E36" s="13" t="b">
        <v>0</v>
      </c>
      <c r="F36" s="13"/>
      <c r="G36" s="11"/>
      <c r="H36" s="17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>
      <c r="A37" s="11" t="s">
        <v>251</v>
      </c>
      <c r="B37" s="174" t="s">
        <v>277</v>
      </c>
      <c r="C37" s="175"/>
      <c r="D37" s="13"/>
      <c r="E37" s="13" t="b">
        <v>0</v>
      </c>
      <c r="F37" s="13"/>
      <c r="G37" s="13"/>
      <c r="H37" s="17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>
      <c r="A38" s="11" t="s">
        <v>248</v>
      </c>
      <c r="B38" s="174" t="s">
        <v>278</v>
      </c>
      <c r="C38" s="13"/>
      <c r="D38" s="13"/>
      <c r="E38" s="13" t="b">
        <v>0</v>
      </c>
      <c r="F38" s="13"/>
      <c r="G38" s="11"/>
      <c r="H38" s="176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>
      <c r="A39" s="11" t="s">
        <v>251</v>
      </c>
      <c r="B39" s="4" t="s">
        <v>279</v>
      </c>
      <c r="C39" s="13"/>
      <c r="D39" s="13"/>
      <c r="E39" s="13" t="b">
        <v>0</v>
      </c>
      <c r="F39" s="1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>
      <c r="A40" s="11" t="s">
        <v>251</v>
      </c>
      <c r="B40" s="13" t="s">
        <v>280</v>
      </c>
      <c r="C40" s="13"/>
      <c r="D40" s="13"/>
      <c r="E40" s="13" t="b">
        <v>0</v>
      </c>
      <c r="F40" s="1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>
      <c r="A41" s="11" t="s">
        <v>251</v>
      </c>
      <c r="B41" s="13" t="s">
        <v>281</v>
      </c>
      <c r="C41" s="13"/>
      <c r="D41" s="13"/>
      <c r="E41" s="13" t="b">
        <v>0</v>
      </c>
      <c r="F41" s="13"/>
      <c r="G41" s="1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>
      <c r="A42" s="11" t="s">
        <v>251</v>
      </c>
      <c r="B42" s="4" t="s">
        <v>282</v>
      </c>
      <c r="C42" s="13"/>
      <c r="D42" s="13"/>
      <c r="E42" s="13" t="b">
        <v>0</v>
      </c>
      <c r="F42" s="13"/>
      <c r="G42" s="1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>
      <c r="A43" s="11" t="s">
        <v>251</v>
      </c>
      <c r="B43" s="13" t="s">
        <v>283</v>
      </c>
      <c r="C43" s="13"/>
      <c r="D43" s="13"/>
      <c r="E43" s="13" t="b">
        <v>0</v>
      </c>
      <c r="F43" s="13"/>
      <c r="G43" s="1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>
      <c r="A44" s="11" t="s">
        <v>251</v>
      </c>
      <c r="B44" s="13" t="s">
        <v>284</v>
      </c>
      <c r="C44" s="13"/>
      <c r="D44" s="13"/>
      <c r="E44" s="13" t="b">
        <v>0</v>
      </c>
      <c r="F44" s="13"/>
      <c r="G44" s="1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>
      <c r="A45" s="8"/>
      <c r="B45" s="13" t="s">
        <v>285</v>
      </c>
      <c r="C45" s="4"/>
      <c r="D45" s="4"/>
      <c r="E45" s="13" t="b">
        <v>0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>
      <c r="A46" s="11" t="s">
        <v>251</v>
      </c>
      <c r="B46" s="174" t="s">
        <v>286</v>
      </c>
      <c r="C46" s="13"/>
      <c r="D46" s="13"/>
      <c r="E46" s="13" t="b">
        <v>0</v>
      </c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>
      <c r="A47" s="11" t="s">
        <v>251</v>
      </c>
      <c r="B47" s="174" t="s">
        <v>287</v>
      </c>
      <c r="C47" s="13"/>
      <c r="D47" s="13"/>
      <c r="E47" s="13" t="b">
        <v>0</v>
      </c>
      <c r="F47" s="13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>
      <c r="A48" s="11" t="s">
        <v>251</v>
      </c>
      <c r="B48" s="174" t="s">
        <v>288</v>
      </c>
      <c r="C48" s="13"/>
      <c r="D48" s="13"/>
      <c r="E48" s="13" t="b">
        <v>0</v>
      </c>
      <c r="F48" s="13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>
      <c r="A49" s="11" t="s">
        <v>248</v>
      </c>
      <c r="B49" s="174" t="s">
        <v>289</v>
      </c>
      <c r="C49" s="13"/>
      <c r="D49" s="13"/>
      <c r="E49" s="13" t="b">
        <v>0</v>
      </c>
      <c r="F49" s="13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>
      <c r="A50" s="11" t="s">
        <v>251</v>
      </c>
      <c r="B50" s="174" t="s">
        <v>290</v>
      </c>
      <c r="C50" s="13"/>
      <c r="D50" s="13"/>
      <c r="E50" s="13" t="b">
        <v>0</v>
      </c>
      <c r="F50" s="13"/>
      <c r="G50" s="1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>
      <c r="A51" s="11" t="s">
        <v>248</v>
      </c>
      <c r="B51" s="174" t="s">
        <v>291</v>
      </c>
      <c r="C51" s="13"/>
      <c r="D51" s="13"/>
      <c r="E51" s="13" t="b">
        <v>0</v>
      </c>
      <c r="F51" s="1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>
      <c r="A52" s="11" t="s">
        <v>248</v>
      </c>
      <c r="B52" s="174" t="s">
        <v>292</v>
      </c>
      <c r="C52" s="13"/>
      <c r="D52" s="13"/>
      <c r="E52" s="13" t="b">
        <v>0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>
      <c r="A53" s="8"/>
      <c r="B53" s="13" t="s">
        <v>293</v>
      </c>
      <c r="C53" s="4"/>
      <c r="D53" s="4"/>
      <c r="E53" s="13" t="b">
        <v>0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>
      <c r="A54" s="11" t="s">
        <v>251</v>
      </c>
      <c r="B54" s="174" t="s">
        <v>294</v>
      </c>
      <c r="C54" s="13"/>
      <c r="D54" s="13"/>
      <c r="E54" s="13" t="b">
        <v>0</v>
      </c>
      <c r="F54" s="13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>
      <c r="A55" s="11" t="s">
        <v>251</v>
      </c>
      <c r="B55" s="174" t="s">
        <v>295</v>
      </c>
      <c r="C55" s="13"/>
      <c r="D55" s="13"/>
      <c r="E55" s="13" t="b">
        <v>0</v>
      </c>
      <c r="F55" s="13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>
      <c r="A56" s="11" t="s">
        <v>251</v>
      </c>
      <c r="B56" s="174" t="s">
        <v>296</v>
      </c>
      <c r="C56" s="13"/>
      <c r="D56" s="13"/>
      <c r="E56" s="13" t="b">
        <v>0</v>
      </c>
      <c r="F56" s="13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>
      <c r="A57" s="11" t="s">
        <v>251</v>
      </c>
      <c r="B57" s="174" t="s">
        <v>297</v>
      </c>
      <c r="C57" s="13"/>
      <c r="D57" s="13"/>
      <c r="E57" s="13" t="b">
        <v>0</v>
      </c>
      <c r="F57" s="13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>
      <c r="A58" s="11"/>
      <c r="B58" s="174" t="s">
        <v>298</v>
      </c>
      <c r="C58" s="13"/>
      <c r="D58" s="13"/>
      <c r="E58" s="13" t="b">
        <v>0</v>
      </c>
      <c r="F58" s="1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>
      <c r="A59" s="11" t="s">
        <v>248</v>
      </c>
      <c r="B59" s="4" t="s">
        <v>299</v>
      </c>
      <c r="C59" s="13"/>
      <c r="D59" s="13"/>
      <c r="E59" s="13" t="b">
        <v>0</v>
      </c>
      <c r="F59" s="4"/>
      <c r="G59" s="1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>
      <c r="A60" s="11"/>
      <c r="B60" s="4" t="s">
        <v>300</v>
      </c>
      <c r="C60" s="13"/>
      <c r="D60" s="4"/>
      <c r="E60" s="13" t="b">
        <v>0</v>
      </c>
      <c r="F60" s="13"/>
      <c r="G60" s="1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>
      <c r="A61" s="8"/>
      <c r="B61" s="13" t="s">
        <v>301</v>
      </c>
      <c r="C61" s="4"/>
      <c r="D61" s="4"/>
      <c r="E61" s="13" t="b">
        <v>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>
      <c r="A62" s="8"/>
      <c r="B62" s="174" t="s">
        <v>302</v>
      </c>
      <c r="C62" s="13"/>
      <c r="D62" s="13"/>
      <c r="E62" s="13" t="b">
        <v>0</v>
      </c>
      <c r="F62" s="13"/>
      <c r="G62" s="1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>
      <c r="A63" s="11"/>
      <c r="B63" s="174" t="s">
        <v>303</v>
      </c>
      <c r="C63" s="13"/>
      <c r="D63" s="13"/>
      <c r="E63" s="13" t="b">
        <v>0</v>
      </c>
      <c r="F63" s="13"/>
      <c r="G63" s="1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>
      <c r="A64" s="11"/>
      <c r="B64" s="174" t="s">
        <v>304</v>
      </c>
      <c r="C64" s="13"/>
      <c r="D64" s="13"/>
      <c r="E64" s="13" t="b">
        <v>0</v>
      </c>
      <c r="F64" s="13"/>
      <c r="G64" s="1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>
      <c r="A65" s="11"/>
      <c r="B65" s="174" t="s">
        <v>305</v>
      </c>
      <c r="C65" s="13"/>
      <c r="D65" s="13"/>
      <c r="E65" s="13" t="b">
        <v>0</v>
      </c>
      <c r="F65" s="13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>
      <c r="A66" s="11"/>
      <c r="B66" s="174" t="s">
        <v>306</v>
      </c>
      <c r="C66" s="13"/>
      <c r="D66" s="13"/>
      <c r="E66" s="13" t="b">
        <v>0</v>
      </c>
      <c r="F66" s="13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>
      <c r="A67" s="8"/>
      <c r="B67" s="174" t="s">
        <v>307</v>
      </c>
      <c r="C67" s="13"/>
      <c r="D67" s="13"/>
      <c r="E67" s="13" t="b">
        <v>0</v>
      </c>
      <c r="F67" s="13"/>
      <c r="G67" s="1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>
      <c r="A68" s="11" t="s">
        <v>248</v>
      </c>
      <c r="B68" s="13" t="s">
        <v>308</v>
      </c>
      <c r="C68" s="13"/>
      <c r="D68" s="13"/>
      <c r="E68" s="13" t="b">
        <v>0</v>
      </c>
      <c r="F68" s="13"/>
      <c r="G68" s="1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>
      <c r="A69" s="8"/>
      <c r="B69" s="13"/>
      <c r="C69" s="4"/>
      <c r="D69" s="4"/>
      <c r="E69" s="13" t="b">
        <v>0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>
      <c r="A70" s="10"/>
      <c r="B70" s="5" t="s">
        <v>309</v>
      </c>
      <c r="C70" s="4"/>
      <c r="D70" s="4"/>
      <c r="E70" s="13" t="b">
        <v>0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>
      <c r="A71" s="11" t="s">
        <v>251</v>
      </c>
      <c r="B71" s="13" t="s">
        <v>310</v>
      </c>
      <c r="C71" s="13"/>
      <c r="D71" s="13"/>
      <c r="E71" s="13" t="b">
        <v>0</v>
      </c>
      <c r="F71" s="13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>
      <c r="A72" s="11" t="s">
        <v>251</v>
      </c>
      <c r="B72" s="13" t="s">
        <v>311</v>
      </c>
      <c r="C72" s="13"/>
      <c r="D72" s="13"/>
      <c r="E72" s="13" t="b">
        <v>0</v>
      </c>
      <c r="F72" s="13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>
      <c r="A73" s="11" t="s">
        <v>248</v>
      </c>
      <c r="B73" s="13" t="s">
        <v>312</v>
      </c>
      <c r="C73" s="13"/>
      <c r="D73" s="4"/>
      <c r="E73" s="13" t="b">
        <v>0</v>
      </c>
      <c r="F73" s="13"/>
      <c r="G73" s="1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>
      <c r="A74" s="11" t="s">
        <v>251</v>
      </c>
      <c r="B74" s="13" t="s">
        <v>313</v>
      </c>
      <c r="C74" s="13"/>
      <c r="D74" s="13"/>
      <c r="E74" s="13" t="b">
        <v>0</v>
      </c>
      <c r="F74" s="13"/>
      <c r="G74" s="1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>
      <c r="A75" s="11" t="s">
        <v>251</v>
      </c>
      <c r="B75" s="13" t="s">
        <v>314</v>
      </c>
      <c r="C75" s="13"/>
      <c r="D75" s="13"/>
      <c r="E75" s="13" t="b">
        <v>0</v>
      </c>
      <c r="F75" s="13"/>
      <c r="G75" s="13"/>
      <c r="H75" s="17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>
      <c r="A76" s="8"/>
      <c r="B76" s="13"/>
      <c r="C76" s="13"/>
      <c r="D76" s="4"/>
      <c r="E76" s="13" t="b">
        <v>0</v>
      </c>
      <c r="F76" s="13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>
      <c r="A77" s="11"/>
      <c r="B77" s="13" t="s">
        <v>315</v>
      </c>
      <c r="C77" s="13"/>
      <c r="D77" s="4"/>
      <c r="E77" s="13" t="b">
        <v>0</v>
      </c>
      <c r="F77" s="13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>
      <c r="A78" s="11"/>
      <c r="B78" s="13" t="s">
        <v>316</v>
      </c>
      <c r="C78" s="13"/>
      <c r="D78" s="13"/>
      <c r="E78" s="13" t="b">
        <v>0</v>
      </c>
      <c r="F78" s="13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>
      <c r="A79" s="11"/>
      <c r="B79" s="13" t="s">
        <v>317</v>
      </c>
      <c r="C79" s="13"/>
      <c r="D79" s="4"/>
      <c r="E79" s="13" t="b">
        <v>0</v>
      </c>
      <c r="F79" s="13"/>
      <c r="G79" s="1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>
      <c r="A80" s="11"/>
      <c r="B80" s="13" t="s">
        <v>318</v>
      </c>
      <c r="C80" s="13"/>
      <c r="D80" s="4"/>
      <c r="E80" s="13" t="b">
        <v>0</v>
      </c>
      <c r="F80" s="13"/>
      <c r="G80" s="1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>
      <c r="A81" s="8"/>
      <c r="B81" s="13"/>
      <c r="C81" s="4"/>
      <c r="D81" s="4"/>
      <c r="E81" s="13" t="b">
        <v>0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>
      <c r="A82" s="10"/>
      <c r="B82" s="5" t="s">
        <v>319</v>
      </c>
      <c r="C82" s="4"/>
      <c r="D82" s="4"/>
      <c r="E82" s="13" t="b">
        <v>0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>
      <c r="A83" s="11"/>
      <c r="B83" s="13" t="s">
        <v>320</v>
      </c>
      <c r="C83" s="13"/>
      <c r="D83" s="13"/>
      <c r="E83" s="13" t="b">
        <v>0</v>
      </c>
      <c r="F83" s="13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>
      <c r="A84" s="11" t="s">
        <v>248</v>
      </c>
      <c r="B84" s="13" t="s">
        <v>321</v>
      </c>
      <c r="C84" s="13"/>
      <c r="D84" s="13"/>
      <c r="E84" s="13" t="b">
        <v>0</v>
      </c>
      <c r="F84" s="13"/>
      <c r="G84" s="1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>
      <c r="A85" s="11" t="s">
        <v>248</v>
      </c>
      <c r="B85" s="13" t="s">
        <v>322</v>
      </c>
      <c r="C85" s="13"/>
      <c r="D85" s="13"/>
      <c r="E85" s="13" t="b">
        <v>0</v>
      </c>
      <c r="F85" s="13"/>
      <c r="G85" s="1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>
      <c r="A86" s="11" t="s">
        <v>248</v>
      </c>
      <c r="B86" s="13" t="s">
        <v>323</v>
      </c>
      <c r="C86" s="13"/>
      <c r="D86" s="13"/>
      <c r="E86" s="13" t="b">
        <v>0</v>
      </c>
      <c r="F86" s="13"/>
      <c r="G86" s="1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>
      <c r="A87" s="11"/>
      <c r="B87" s="13" t="s">
        <v>324</v>
      </c>
      <c r="C87" s="13"/>
      <c r="D87" s="13"/>
      <c r="E87" s="13" t="b">
        <v>0</v>
      </c>
      <c r="F87" s="13"/>
      <c r="G87" s="1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>
      <c r="A88" s="11" t="s">
        <v>248</v>
      </c>
      <c r="B88" s="13" t="s">
        <v>325</v>
      </c>
      <c r="C88" s="13"/>
      <c r="D88" s="13"/>
      <c r="E88" s="13" t="b">
        <v>0</v>
      </c>
      <c r="F88" s="13"/>
      <c r="G88" s="1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>
      <c r="A89" s="8"/>
      <c r="B89" s="4"/>
      <c r="C89" s="4"/>
      <c r="D89" s="4"/>
      <c r="E89" s="13" t="b">
        <v>0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>
      <c r="A90" s="10"/>
      <c r="B90" s="5" t="s">
        <v>326</v>
      </c>
      <c r="C90" s="4"/>
      <c r="D90" s="4"/>
      <c r="E90" s="13" t="b">
        <v>0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>
      <c r="A91" s="11" t="s">
        <v>7</v>
      </c>
      <c r="B91" s="13" t="s">
        <v>327</v>
      </c>
      <c r="C91" s="13"/>
      <c r="D91" s="13"/>
      <c r="E91" s="13" t="b">
        <v>0</v>
      </c>
      <c r="F91" s="13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>
      <c r="A92" s="8"/>
      <c r="B92" s="13" t="s">
        <v>328</v>
      </c>
      <c r="C92" s="4"/>
      <c r="D92" s="4"/>
      <c r="E92" s="13" t="b">
        <v>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ht="15.0" customHeight="1">
      <c r="A93" s="8"/>
      <c r="B93" s="13" t="s">
        <v>329</v>
      </c>
      <c r="C93" s="13"/>
      <c r="D93" s="4"/>
      <c r="E93" s="13" t="b">
        <v>0</v>
      </c>
      <c r="F93" s="13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>
      <c r="A94" s="11" t="s">
        <v>7</v>
      </c>
      <c r="B94" s="13" t="s">
        <v>330</v>
      </c>
      <c r="C94" s="13"/>
      <c r="D94" s="4"/>
      <c r="E94" s="13" t="b">
        <v>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>
      <c r="A95" s="8"/>
      <c r="B95" s="177" t="s">
        <v>331</v>
      </c>
      <c r="C95" s="178"/>
      <c r="D95" s="178"/>
      <c r="E95" s="13" t="b">
        <v>0</v>
      </c>
      <c r="F95" s="178"/>
      <c r="G95" s="177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>
      <c r="A96" s="11" t="s">
        <v>248</v>
      </c>
      <c r="B96" s="179" t="s">
        <v>332</v>
      </c>
      <c r="C96" s="177"/>
      <c r="D96" s="177"/>
      <c r="E96" s="13" t="b">
        <v>0</v>
      </c>
      <c r="F96" s="178"/>
      <c r="G96" s="177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>
      <c r="A97" s="11" t="s">
        <v>248</v>
      </c>
      <c r="B97" s="179" t="s">
        <v>333</v>
      </c>
      <c r="C97" s="177"/>
      <c r="D97" s="177"/>
      <c r="E97" s="13" t="b">
        <v>0</v>
      </c>
      <c r="F97" s="178"/>
      <c r="G97" s="177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>
      <c r="A98" s="11" t="s">
        <v>248</v>
      </c>
      <c r="B98" s="179" t="s">
        <v>334</v>
      </c>
      <c r="C98" s="177"/>
      <c r="D98" s="177"/>
      <c r="E98" s="13" t="b">
        <v>0</v>
      </c>
      <c r="F98" s="178"/>
      <c r="G98" s="177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>
      <c r="A99" s="11" t="s">
        <v>248</v>
      </c>
      <c r="B99" s="179" t="s">
        <v>335</v>
      </c>
      <c r="C99" s="177"/>
      <c r="D99" s="177"/>
      <c r="E99" s="13" t="b">
        <v>0</v>
      </c>
      <c r="F99" s="178"/>
      <c r="G99" s="177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>
      <c r="A100" s="11"/>
      <c r="B100" s="179" t="s">
        <v>336</v>
      </c>
      <c r="C100" s="178"/>
      <c r="D100" s="178"/>
      <c r="E100" s="13" t="b">
        <v>0</v>
      </c>
      <c r="F100" s="178"/>
      <c r="G100" s="177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>
      <c r="A101" s="11"/>
      <c r="B101" s="179" t="s">
        <v>337</v>
      </c>
      <c r="C101" s="178"/>
      <c r="D101" s="178"/>
      <c r="E101" s="13" t="b">
        <v>0</v>
      </c>
      <c r="F101" s="178"/>
      <c r="G101" s="177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>
      <c r="A102" s="11"/>
      <c r="B102" s="179" t="s">
        <v>338</v>
      </c>
      <c r="C102" s="178"/>
      <c r="D102" s="178"/>
      <c r="E102" s="13" t="b">
        <v>0</v>
      </c>
      <c r="F102" s="178"/>
      <c r="G102" s="177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>
      <c r="A103" s="11"/>
      <c r="B103" s="179" t="s">
        <v>339</v>
      </c>
      <c r="C103" s="177"/>
      <c r="D103" s="177"/>
      <c r="E103" s="13" t="b">
        <v>0</v>
      </c>
      <c r="F103" s="178"/>
      <c r="G103" s="177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>
      <c r="A104" s="11"/>
      <c r="B104" s="13" t="s">
        <v>340</v>
      </c>
      <c r="C104" s="4"/>
      <c r="D104" s="4"/>
      <c r="E104" s="13" t="b">
        <v>0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>
      <c r="A105" s="11"/>
      <c r="B105" s="13" t="s">
        <v>341</v>
      </c>
      <c r="C105" s="4"/>
      <c r="D105" s="4"/>
      <c r="E105" s="13" t="b">
        <v>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>
      <c r="A106" s="11"/>
      <c r="B106" s="13" t="s">
        <v>342</v>
      </c>
      <c r="C106" s="4"/>
      <c r="D106" s="4"/>
      <c r="E106" s="13" t="b">
        <v>0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>
      <c r="A107" s="11"/>
      <c r="B107" s="13" t="s">
        <v>343</v>
      </c>
      <c r="C107" s="4"/>
      <c r="D107" s="4"/>
      <c r="E107" s="13" t="b">
        <v>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>
      <c r="A108" s="11"/>
      <c r="B108" s="13" t="s">
        <v>344</v>
      </c>
      <c r="C108" s="13"/>
      <c r="D108" s="13"/>
      <c r="E108" s="13" t="b">
        <v>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>
      <c r="A109" s="11"/>
      <c r="B109" s="13" t="s">
        <v>345</v>
      </c>
      <c r="C109" s="4"/>
      <c r="D109" s="4"/>
      <c r="E109" s="13" t="b">
        <v>0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>
      <c r="A110" s="11"/>
      <c r="B110" s="13" t="s">
        <v>346</v>
      </c>
      <c r="C110" s="4"/>
      <c r="D110" s="4"/>
      <c r="E110" s="13" t="b">
        <v>0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>
      <c r="A111" s="8"/>
      <c r="B111" s="4"/>
      <c r="C111" s="4"/>
      <c r="D111" s="4"/>
      <c r="E111" s="13" t="b">
        <v>0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>
      <c r="A112" s="8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>
      <c r="A113" s="8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>
      <c r="A114" s="8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>
      <c r="A115" s="8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>
      <c r="A116" s="8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>
      <c r="A117" s="8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>
      <c r="A118" s="8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>
      <c r="A119" s="8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>
      <c r="A120" s="8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>
      <c r="A121" s="8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>
      <c r="A122" s="8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>
      <c r="A123" s="8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>
      <c r="A124" s="8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>
      <c r="A125" s="8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>
      <c r="A126" s="8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>
      <c r="A127" s="8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>
      <c r="A128" s="8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>
      <c r="A129" s="8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>
      <c r="A130" s="8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>
      <c r="A131" s="8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>
      <c r="A132" s="8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>
      <c r="A133" s="8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>
      <c r="A134" s="8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>
      <c r="A135" s="8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>
      <c r="A136" s="8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>
      <c r="A137" s="8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>
      <c r="A138" s="8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>
      <c r="A139" s="8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>
      <c r="A140" s="8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>
      <c r="A141" s="8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>
      <c r="A142" s="8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>
      <c r="A143" s="8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>
      <c r="A144" s="8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>
      <c r="A145" s="8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>
      <c r="A146" s="8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>
      <c r="A147" s="8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>
      <c r="A148" s="8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>
      <c r="A149" s="8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>
      <c r="A150" s="8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>
      <c r="A151" s="8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>
      <c r="A152" s="8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>
      <c r="A153" s="8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>
      <c r="A154" s="8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>
      <c r="A155" s="8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>
      <c r="A156" s="8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>
      <c r="A157" s="8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>
      <c r="A158" s="8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>
      <c r="A159" s="8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>
      <c r="A160" s="8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>
      <c r="A161" s="8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>
      <c r="A162" s="8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>
      <c r="A163" s="8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>
      <c r="A164" s="8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>
      <c r="A165" s="8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>
      <c r="A166" s="8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>
      <c r="A167" s="8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>
      <c r="A168" s="8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>
      <c r="A169" s="8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>
      <c r="A170" s="8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>
      <c r="A171" s="8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>
      <c r="A172" s="8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>
      <c r="A173" s="8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>
      <c r="A174" s="8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>
      <c r="A175" s="8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>
      <c r="A176" s="8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>
      <c r="A177" s="8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>
      <c r="A178" s="8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>
      <c r="A179" s="8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>
      <c r="A180" s="8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>
      <c r="A181" s="8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>
      <c r="A182" s="8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>
      <c r="A183" s="8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>
      <c r="A184" s="8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>
      <c r="A185" s="8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>
      <c r="A186" s="8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>
      <c r="A187" s="8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>
      <c r="A188" s="8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>
      <c r="A189" s="8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>
      <c r="A190" s="8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>
      <c r="A191" s="8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>
      <c r="A192" s="8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>
      <c r="A193" s="8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>
      <c r="A194" s="8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>
      <c r="A195" s="8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>
      <c r="A196" s="8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>
      <c r="A197" s="8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>
      <c r="A198" s="8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>
      <c r="A199" s="8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>
      <c r="A200" s="8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>
      <c r="A201" s="8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>
      <c r="A202" s="8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>
      <c r="A203" s="8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>
      <c r="A204" s="8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>
      <c r="A205" s="8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>
      <c r="A206" s="8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>
      <c r="A207" s="8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>
      <c r="A208" s="8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>
      <c r="A209" s="8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>
      <c r="A210" s="8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>
      <c r="A211" s="8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>
      <c r="A212" s="8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>
      <c r="A213" s="8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>
      <c r="A214" s="8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>
      <c r="A215" s="8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>
      <c r="A216" s="8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>
      <c r="A217" s="8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>
      <c r="A218" s="8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>
      <c r="A219" s="8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>
      <c r="A220" s="8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>
      <c r="A221" s="8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>
      <c r="A222" s="8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>
      <c r="A223" s="8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>
      <c r="A224" s="8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>
      <c r="A225" s="8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>
      <c r="A226" s="8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>
      <c r="A227" s="8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>
      <c r="A228" s="8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>
      <c r="A229" s="8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>
      <c r="A230" s="8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>
      <c r="A231" s="8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>
      <c r="A232" s="8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>
      <c r="A233" s="8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>
      <c r="A234" s="8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>
      <c r="A235" s="8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>
      <c r="A236" s="8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>
      <c r="A237" s="8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>
      <c r="A238" s="8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>
      <c r="A239" s="8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>
      <c r="A240" s="8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>
      <c r="A241" s="8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>
      <c r="A242" s="8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>
      <c r="A243" s="8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>
      <c r="A244" s="8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>
      <c r="A245" s="8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>
      <c r="A246" s="8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>
      <c r="A247" s="8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>
      <c r="A248" s="8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>
      <c r="A249" s="8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>
      <c r="A250" s="8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>
      <c r="A251" s="8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>
      <c r="A252" s="8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>
      <c r="A253" s="8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>
      <c r="A254" s="8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>
      <c r="A255" s="8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>
      <c r="A256" s="8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>
      <c r="A257" s="8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>
      <c r="A258" s="8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>
      <c r="A259" s="8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>
      <c r="A260" s="8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>
      <c r="A261" s="8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>
      <c r="A262" s="8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>
      <c r="A263" s="8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>
      <c r="A264" s="8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>
      <c r="A265" s="8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>
      <c r="A266" s="8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>
      <c r="A267" s="8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>
      <c r="A268" s="8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>
      <c r="A269" s="8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>
      <c r="A270" s="8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>
      <c r="A271" s="8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>
      <c r="A272" s="8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>
      <c r="A273" s="8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>
      <c r="A274" s="8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>
      <c r="A275" s="8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>
      <c r="A276" s="8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>
      <c r="A277" s="8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>
      <c r="A278" s="8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>
      <c r="A279" s="8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>
      <c r="A280" s="8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>
      <c r="A281" s="8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>
      <c r="A282" s="8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>
      <c r="A283" s="8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>
      <c r="A284" s="8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>
      <c r="A285" s="8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>
      <c r="A286" s="8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>
      <c r="A287" s="8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>
      <c r="A288" s="8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>
      <c r="A289" s="8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>
      <c r="A290" s="8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>
      <c r="A291" s="8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>
      <c r="A292" s="8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>
      <c r="A293" s="8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>
      <c r="A294" s="8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>
      <c r="A295" s="8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>
      <c r="A296" s="8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>
      <c r="A297" s="8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>
      <c r="A298" s="8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>
      <c r="A299" s="8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>
      <c r="A300" s="8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>
      <c r="A301" s="8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>
      <c r="A302" s="8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>
      <c r="A303" s="8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>
      <c r="A304" s="8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>
      <c r="A305" s="8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>
      <c r="A306" s="8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>
      <c r="A307" s="8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>
      <c r="A308" s="8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>
      <c r="A309" s="8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>
      <c r="A310" s="8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>
      <c r="A311" s="8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>
      <c r="A312" s="8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>
      <c r="A313" s="8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>
      <c r="A314" s="8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>
      <c r="A315" s="8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>
      <c r="A316" s="8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>
      <c r="A317" s="8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>
      <c r="A318" s="8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>
      <c r="A319" s="8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>
      <c r="A320" s="8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>
      <c r="A321" s="8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>
      <c r="A322" s="8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>
      <c r="A323" s="8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>
      <c r="A324" s="8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>
      <c r="A325" s="8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>
      <c r="A326" s="8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>
      <c r="A327" s="8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>
      <c r="A328" s="8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>
      <c r="A329" s="8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>
      <c r="A330" s="8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>
      <c r="A331" s="8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>
      <c r="A332" s="8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>
      <c r="A333" s="8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>
      <c r="A334" s="8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>
      <c r="A335" s="8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>
      <c r="A336" s="8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>
      <c r="A337" s="8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>
      <c r="A338" s="8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>
      <c r="A339" s="8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>
      <c r="A340" s="8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>
      <c r="A341" s="8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>
      <c r="A342" s="8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>
      <c r="A343" s="8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>
      <c r="A344" s="8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>
      <c r="A345" s="8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>
      <c r="A346" s="8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>
      <c r="A347" s="8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>
      <c r="A348" s="8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>
      <c r="A349" s="8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>
      <c r="A350" s="8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>
      <c r="A351" s="8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>
      <c r="A352" s="8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>
      <c r="A353" s="8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>
      <c r="A354" s="8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>
      <c r="A355" s="8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>
      <c r="A356" s="8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>
      <c r="A357" s="8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>
      <c r="A358" s="8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>
      <c r="A359" s="8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>
      <c r="A360" s="8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>
      <c r="A361" s="8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>
      <c r="A362" s="8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>
      <c r="A363" s="8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>
      <c r="A364" s="8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>
      <c r="A365" s="8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>
      <c r="A366" s="8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>
      <c r="A367" s="8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>
      <c r="A368" s="8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>
      <c r="A369" s="8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>
      <c r="A370" s="8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>
      <c r="A371" s="8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>
      <c r="A372" s="8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>
      <c r="A373" s="8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>
      <c r="A374" s="8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>
      <c r="A375" s="8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>
      <c r="A376" s="8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>
      <c r="A377" s="8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>
      <c r="A378" s="8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>
      <c r="A379" s="8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>
      <c r="A380" s="8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>
      <c r="A381" s="8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>
      <c r="A382" s="8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>
      <c r="A383" s="8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>
      <c r="A384" s="8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>
      <c r="A385" s="8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>
      <c r="A386" s="8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>
      <c r="A387" s="8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>
      <c r="A388" s="8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>
      <c r="A389" s="8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>
      <c r="A390" s="8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>
      <c r="A391" s="8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>
      <c r="A392" s="8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>
      <c r="A393" s="8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>
      <c r="A394" s="8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>
      <c r="A395" s="8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>
      <c r="A396" s="8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>
      <c r="A397" s="8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>
      <c r="A398" s="8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>
      <c r="A399" s="8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>
      <c r="A400" s="8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>
      <c r="A401" s="8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>
      <c r="A402" s="8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>
      <c r="A403" s="8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>
      <c r="A404" s="8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>
      <c r="A405" s="8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>
      <c r="A406" s="8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>
      <c r="A407" s="8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>
      <c r="A408" s="8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>
      <c r="A409" s="8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>
      <c r="A410" s="8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>
      <c r="A411" s="8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>
      <c r="A412" s="8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>
      <c r="A413" s="8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>
      <c r="A414" s="8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>
      <c r="A415" s="8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>
      <c r="A416" s="8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>
      <c r="A417" s="8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>
      <c r="A418" s="8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>
      <c r="A419" s="8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>
      <c r="A420" s="8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>
      <c r="A421" s="8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>
      <c r="A422" s="8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>
      <c r="A423" s="8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>
      <c r="A424" s="8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>
      <c r="A425" s="8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>
      <c r="A426" s="8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>
      <c r="A427" s="8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>
      <c r="A428" s="8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>
      <c r="A429" s="8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>
      <c r="A430" s="8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>
      <c r="A431" s="8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>
      <c r="A432" s="8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>
      <c r="A433" s="8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>
      <c r="A434" s="8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>
      <c r="A435" s="8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>
      <c r="A436" s="8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>
      <c r="A437" s="8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>
      <c r="A438" s="8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>
      <c r="A439" s="8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>
      <c r="A440" s="8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>
      <c r="A441" s="8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>
      <c r="A442" s="8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>
      <c r="A443" s="8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>
      <c r="A444" s="8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>
      <c r="A445" s="8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>
      <c r="A446" s="8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>
      <c r="A447" s="8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>
      <c r="A448" s="8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>
      <c r="A449" s="8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>
      <c r="A450" s="8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>
      <c r="A451" s="8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>
      <c r="A452" s="8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>
      <c r="A453" s="8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>
      <c r="A454" s="8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>
      <c r="A455" s="8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>
      <c r="A456" s="8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>
      <c r="A457" s="8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>
      <c r="A458" s="8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>
      <c r="A459" s="8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>
      <c r="A460" s="8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>
      <c r="A461" s="8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>
      <c r="A462" s="8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>
      <c r="A463" s="8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>
      <c r="A464" s="8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>
      <c r="A465" s="8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>
      <c r="A466" s="8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>
      <c r="A467" s="8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>
      <c r="A468" s="8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>
      <c r="A469" s="8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>
      <c r="A470" s="8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>
      <c r="A471" s="8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>
      <c r="A472" s="8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>
      <c r="A473" s="8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>
      <c r="A474" s="8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>
      <c r="A475" s="8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>
      <c r="A476" s="8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>
      <c r="A477" s="8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>
      <c r="A478" s="8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>
      <c r="A479" s="8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>
      <c r="A480" s="8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>
      <c r="A481" s="8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>
      <c r="A482" s="8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>
      <c r="A483" s="8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>
      <c r="A484" s="8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>
      <c r="A485" s="8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>
      <c r="A486" s="8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>
      <c r="A487" s="8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>
      <c r="A488" s="8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>
      <c r="A489" s="8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>
      <c r="A490" s="8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>
      <c r="A491" s="8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>
      <c r="A492" s="8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>
      <c r="A493" s="8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>
      <c r="A494" s="8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>
      <c r="A495" s="8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>
      <c r="A496" s="8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>
      <c r="A497" s="8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>
      <c r="A498" s="8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>
      <c r="A499" s="8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>
      <c r="A500" s="8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>
      <c r="A501" s="8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>
      <c r="A502" s="8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>
      <c r="A503" s="8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>
      <c r="A504" s="8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>
      <c r="A505" s="8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>
      <c r="A506" s="8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>
      <c r="A507" s="8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>
      <c r="A508" s="8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>
      <c r="A509" s="8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>
      <c r="A510" s="8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>
      <c r="A511" s="8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>
      <c r="A512" s="8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>
      <c r="A513" s="8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>
      <c r="A514" s="8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>
      <c r="A515" s="8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>
      <c r="A516" s="8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>
      <c r="A517" s="8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>
      <c r="A518" s="8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>
      <c r="A519" s="8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>
      <c r="A520" s="8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>
      <c r="A521" s="8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>
      <c r="A522" s="8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>
      <c r="A523" s="8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>
      <c r="A524" s="8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>
      <c r="A525" s="8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>
      <c r="A526" s="8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>
      <c r="A527" s="8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>
      <c r="A528" s="8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>
      <c r="A529" s="8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>
      <c r="A530" s="8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>
      <c r="A531" s="8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>
      <c r="A532" s="8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>
      <c r="A533" s="8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>
      <c r="A534" s="8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>
      <c r="A535" s="8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>
      <c r="A536" s="8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>
      <c r="A537" s="8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>
      <c r="A538" s="8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>
      <c r="A539" s="8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>
      <c r="A540" s="8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>
      <c r="A541" s="8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>
      <c r="A542" s="8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>
      <c r="A543" s="8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>
      <c r="A544" s="8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>
      <c r="A545" s="8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>
      <c r="A546" s="8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>
      <c r="A547" s="8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>
      <c r="A548" s="8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>
      <c r="A549" s="8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>
      <c r="A550" s="8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>
      <c r="A551" s="8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>
      <c r="A552" s="8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>
      <c r="A553" s="8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>
      <c r="A554" s="8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>
      <c r="A555" s="8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>
      <c r="A556" s="8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>
      <c r="A557" s="8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>
      <c r="A558" s="8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>
      <c r="A559" s="8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>
      <c r="A560" s="8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>
      <c r="A561" s="8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>
      <c r="A562" s="8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>
      <c r="A563" s="8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>
      <c r="A564" s="8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>
      <c r="A565" s="8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>
      <c r="A566" s="8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>
      <c r="A567" s="8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>
      <c r="A568" s="8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>
      <c r="A569" s="8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>
      <c r="A570" s="8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>
      <c r="A571" s="8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>
      <c r="A572" s="8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>
      <c r="A573" s="8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>
      <c r="A574" s="8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>
      <c r="A575" s="8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>
      <c r="A576" s="8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>
      <c r="A577" s="8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>
      <c r="A578" s="8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>
      <c r="A579" s="8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>
      <c r="A580" s="8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>
      <c r="A581" s="8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>
      <c r="A582" s="8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>
      <c r="A583" s="8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>
      <c r="A584" s="8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>
      <c r="A585" s="8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>
      <c r="A586" s="8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>
      <c r="A587" s="8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>
      <c r="A588" s="8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>
      <c r="A589" s="8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>
      <c r="A590" s="8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>
      <c r="A591" s="8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>
      <c r="A592" s="8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>
      <c r="A593" s="8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>
      <c r="A594" s="8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>
      <c r="A595" s="8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>
      <c r="A596" s="8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>
      <c r="A597" s="8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>
      <c r="A598" s="8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>
      <c r="A599" s="8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>
      <c r="A600" s="8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>
      <c r="A601" s="8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>
      <c r="A602" s="8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>
      <c r="A603" s="8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>
      <c r="A604" s="8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>
      <c r="A605" s="8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>
      <c r="A606" s="8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>
      <c r="A607" s="8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>
      <c r="A608" s="8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>
      <c r="A609" s="8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>
      <c r="A610" s="8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>
      <c r="A611" s="8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>
      <c r="A612" s="8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>
      <c r="A613" s="8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>
      <c r="A614" s="8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>
      <c r="A615" s="8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>
      <c r="A616" s="8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>
      <c r="A617" s="8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>
      <c r="A618" s="8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>
      <c r="A619" s="8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>
      <c r="A620" s="8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>
      <c r="A621" s="8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>
      <c r="A622" s="8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>
      <c r="A623" s="8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>
      <c r="A624" s="8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>
      <c r="A625" s="8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>
      <c r="A626" s="8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>
      <c r="A627" s="8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>
      <c r="A628" s="8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>
      <c r="A629" s="8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>
      <c r="A630" s="8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>
      <c r="A631" s="8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>
      <c r="A632" s="8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>
      <c r="A633" s="8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>
      <c r="A634" s="8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>
      <c r="A635" s="8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>
      <c r="A636" s="8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>
      <c r="A637" s="8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>
      <c r="A638" s="8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>
      <c r="A639" s="8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>
      <c r="A640" s="8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>
      <c r="A641" s="8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>
      <c r="A642" s="8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>
      <c r="A643" s="8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>
      <c r="A644" s="8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>
      <c r="A645" s="8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>
      <c r="A646" s="8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>
      <c r="A647" s="8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>
      <c r="A648" s="8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>
      <c r="A649" s="8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>
      <c r="A650" s="8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>
      <c r="A651" s="8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>
      <c r="A652" s="8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>
      <c r="A653" s="8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>
      <c r="A654" s="8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>
      <c r="A655" s="8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>
      <c r="A656" s="8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>
      <c r="A657" s="8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>
      <c r="A658" s="8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>
      <c r="A659" s="8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>
      <c r="A660" s="8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>
      <c r="A661" s="8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>
      <c r="A662" s="8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>
      <c r="A663" s="8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>
      <c r="A664" s="8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>
      <c r="A665" s="8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>
      <c r="A666" s="8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>
      <c r="A667" s="8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>
      <c r="A668" s="8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>
      <c r="A669" s="8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>
      <c r="A670" s="8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>
      <c r="A671" s="8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>
      <c r="A672" s="8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>
      <c r="A673" s="8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>
      <c r="A674" s="8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>
      <c r="A675" s="8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>
      <c r="A676" s="8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>
      <c r="A677" s="8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>
      <c r="A678" s="8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>
      <c r="A679" s="8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>
      <c r="A680" s="8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>
      <c r="A681" s="8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>
      <c r="A682" s="8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>
      <c r="A683" s="8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>
      <c r="A684" s="8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>
      <c r="A685" s="8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>
      <c r="A686" s="8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>
      <c r="A687" s="8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>
      <c r="A688" s="8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>
      <c r="A689" s="8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>
      <c r="A690" s="8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>
      <c r="A691" s="8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>
      <c r="A692" s="8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>
      <c r="A693" s="8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>
      <c r="A694" s="8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>
      <c r="A695" s="8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>
      <c r="A696" s="8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>
      <c r="A697" s="8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>
      <c r="A698" s="8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>
      <c r="A699" s="8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>
      <c r="A700" s="8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>
      <c r="A701" s="8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>
      <c r="A702" s="8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>
      <c r="A703" s="8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>
      <c r="A704" s="8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>
      <c r="A705" s="8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>
      <c r="A706" s="8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>
      <c r="A707" s="8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>
      <c r="A708" s="8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>
      <c r="A709" s="8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>
      <c r="A710" s="8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>
      <c r="A711" s="8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>
      <c r="A712" s="8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>
      <c r="A713" s="8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>
      <c r="A714" s="8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>
      <c r="A715" s="8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>
      <c r="A716" s="8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>
      <c r="A717" s="8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>
      <c r="A718" s="8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>
      <c r="A719" s="8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>
      <c r="A720" s="8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>
      <c r="A721" s="8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>
      <c r="A722" s="8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>
      <c r="A723" s="8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>
      <c r="A724" s="8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>
      <c r="A725" s="8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>
      <c r="A726" s="8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>
      <c r="A727" s="8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>
      <c r="A728" s="8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>
      <c r="A729" s="8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>
      <c r="A730" s="8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>
      <c r="A731" s="8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>
      <c r="A732" s="8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>
      <c r="A733" s="8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>
      <c r="A734" s="8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>
      <c r="A735" s="8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>
      <c r="A736" s="8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>
      <c r="A737" s="8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>
      <c r="A738" s="8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>
      <c r="A739" s="8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>
      <c r="A740" s="8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>
      <c r="A741" s="8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>
      <c r="A742" s="8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>
      <c r="A743" s="8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>
      <c r="A744" s="8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>
      <c r="A745" s="8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>
      <c r="A746" s="8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>
      <c r="A747" s="8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>
      <c r="A748" s="8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>
      <c r="A749" s="8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>
      <c r="A750" s="8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>
      <c r="A751" s="8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>
      <c r="A752" s="8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>
      <c r="A753" s="8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>
      <c r="A754" s="8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>
      <c r="A755" s="8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>
      <c r="A756" s="8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>
      <c r="A757" s="8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>
      <c r="A758" s="8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>
      <c r="A759" s="8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>
      <c r="A760" s="8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>
      <c r="A761" s="8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>
      <c r="A762" s="8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>
      <c r="A763" s="8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>
      <c r="A764" s="8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>
      <c r="A765" s="8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>
      <c r="A766" s="8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>
      <c r="A767" s="8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>
      <c r="A768" s="8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>
      <c r="A769" s="8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>
      <c r="A770" s="8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>
      <c r="A771" s="8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>
      <c r="A772" s="8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>
      <c r="A773" s="8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>
      <c r="A774" s="8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>
      <c r="A775" s="8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>
      <c r="A776" s="8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>
      <c r="A777" s="8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>
      <c r="A778" s="8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>
      <c r="A779" s="8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>
      <c r="A780" s="8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>
      <c r="A781" s="8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>
      <c r="A782" s="8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>
      <c r="A783" s="8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>
      <c r="A784" s="8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>
      <c r="A785" s="8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>
      <c r="A786" s="8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>
      <c r="A787" s="8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>
      <c r="A788" s="8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>
      <c r="A789" s="8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>
      <c r="A790" s="8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>
      <c r="A791" s="8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>
      <c r="A792" s="8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>
      <c r="A793" s="8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>
      <c r="A794" s="8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>
      <c r="A795" s="8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>
      <c r="A796" s="8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>
      <c r="A797" s="8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>
      <c r="A798" s="8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>
      <c r="A799" s="8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>
      <c r="A800" s="8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>
      <c r="A801" s="8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>
      <c r="A802" s="8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>
      <c r="A803" s="8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>
      <c r="A804" s="8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>
      <c r="A805" s="8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>
      <c r="A806" s="8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>
      <c r="A807" s="8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>
      <c r="A808" s="8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>
      <c r="A809" s="8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>
      <c r="A810" s="8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>
      <c r="A811" s="8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>
      <c r="A812" s="8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>
      <c r="A813" s="8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>
      <c r="A814" s="8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>
      <c r="A815" s="8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>
      <c r="A816" s="8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>
      <c r="A817" s="8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>
      <c r="A818" s="8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>
      <c r="A819" s="8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>
      <c r="A820" s="8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>
      <c r="A821" s="8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>
      <c r="A822" s="8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>
      <c r="A823" s="8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>
      <c r="A824" s="8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>
      <c r="A825" s="8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>
      <c r="A826" s="8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>
      <c r="A827" s="8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>
      <c r="A828" s="8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>
      <c r="A829" s="8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>
      <c r="A830" s="8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>
      <c r="A831" s="8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>
      <c r="A832" s="8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>
      <c r="A833" s="8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>
      <c r="A834" s="8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>
      <c r="A835" s="8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>
      <c r="A836" s="8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>
      <c r="A837" s="8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>
      <c r="A838" s="8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>
      <c r="A839" s="8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>
      <c r="A840" s="8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>
      <c r="A841" s="8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>
      <c r="A842" s="8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>
      <c r="A843" s="8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>
      <c r="A844" s="8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>
      <c r="A845" s="8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>
      <c r="A846" s="8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>
      <c r="A847" s="8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>
      <c r="A848" s="8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>
      <c r="A849" s="8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>
      <c r="A850" s="8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>
      <c r="A851" s="8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>
      <c r="A852" s="8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>
      <c r="A853" s="8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>
      <c r="A854" s="8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>
      <c r="A855" s="8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>
      <c r="A856" s="8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>
      <c r="A857" s="8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>
      <c r="A858" s="8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>
      <c r="A859" s="8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>
      <c r="A860" s="8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>
      <c r="A861" s="8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>
      <c r="A862" s="8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>
      <c r="A863" s="8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>
      <c r="A864" s="8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>
      <c r="A865" s="8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>
      <c r="A866" s="8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>
      <c r="A867" s="8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>
      <c r="A868" s="8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>
      <c r="A869" s="8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>
      <c r="A870" s="8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>
      <c r="A871" s="8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>
      <c r="A872" s="8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>
      <c r="A873" s="8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>
      <c r="A874" s="8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>
      <c r="A875" s="8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>
      <c r="A876" s="8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>
      <c r="A877" s="8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>
      <c r="A878" s="8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>
      <c r="A879" s="8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>
      <c r="A880" s="8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>
      <c r="A881" s="8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>
      <c r="A882" s="8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>
      <c r="A883" s="8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>
      <c r="A884" s="8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>
      <c r="A885" s="8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>
      <c r="A886" s="8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>
      <c r="A887" s="8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>
      <c r="A888" s="8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>
      <c r="A889" s="8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>
      <c r="A890" s="8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>
      <c r="A891" s="8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>
      <c r="A892" s="8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>
      <c r="A893" s="8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>
      <c r="A894" s="8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>
      <c r="A895" s="8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>
      <c r="A896" s="8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>
      <c r="A897" s="8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>
      <c r="A898" s="8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>
      <c r="A899" s="8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>
      <c r="A900" s="8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>
      <c r="A901" s="8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>
      <c r="A902" s="8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>
      <c r="A903" s="8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>
      <c r="A904" s="8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>
      <c r="A905" s="8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>
      <c r="A906" s="8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>
      <c r="A907" s="8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>
      <c r="A908" s="8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>
      <c r="A909" s="8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>
      <c r="A910" s="8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>
      <c r="A911" s="8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>
      <c r="A912" s="8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>
      <c r="A913" s="8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>
      <c r="A914" s="8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>
      <c r="A915" s="8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>
      <c r="A916" s="8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>
      <c r="A917" s="8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>
      <c r="A918" s="8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>
      <c r="A919" s="8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>
      <c r="A920" s="8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>
      <c r="A921" s="8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>
      <c r="A922" s="8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>
      <c r="A923" s="8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>
      <c r="A924" s="8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>
      <c r="A925" s="8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>
      <c r="A926" s="8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>
      <c r="A927" s="8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>
      <c r="A928" s="8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>
      <c r="A929" s="8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>
      <c r="A930" s="8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>
      <c r="A931" s="8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>
      <c r="A932" s="8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>
      <c r="A933" s="8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>
      <c r="A934" s="8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>
      <c r="A935" s="8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>
      <c r="A936" s="8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>
      <c r="A937" s="8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>
      <c r="A938" s="8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>
      <c r="A939" s="8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>
      <c r="A940" s="8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>
      <c r="A941" s="8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>
      <c r="A942" s="8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>
      <c r="A943" s="8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>
      <c r="A944" s="8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>
      <c r="A945" s="8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>
      <c r="A946" s="8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>
      <c r="A947" s="8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>
      <c r="A948" s="8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>
      <c r="A949" s="8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>
      <c r="A950" s="8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>
      <c r="A951" s="8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>
      <c r="A952" s="8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>
      <c r="A953" s="8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>
      <c r="A954" s="8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>
      <c r="A955" s="8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>
      <c r="A956" s="8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>
      <c r="A957" s="8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>
      <c r="A958" s="8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>
      <c r="A959" s="8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>
      <c r="A960" s="8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>
      <c r="A961" s="8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>
      <c r="A962" s="8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>
      <c r="A963" s="8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>
      <c r="A964" s="8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>
      <c r="A965" s="8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>
      <c r="A966" s="8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>
      <c r="A967" s="8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>
      <c r="A968" s="8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>
      <c r="A969" s="8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>
      <c r="A970" s="8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>
      <c r="A971" s="8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>
      <c r="A972" s="8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>
      <c r="A973" s="8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>
      <c r="A974" s="8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>
      <c r="A975" s="8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>
      <c r="A976" s="8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>
      <c r="A977" s="8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>
      <c r="A978" s="8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>
      <c r="A979" s="8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>
      <c r="A980" s="8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>
      <c r="A981" s="8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>
      <c r="A982" s="8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>
      <c r="A983" s="8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>
      <c r="A984" s="8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>
      <c r="A985" s="8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>
      <c r="A986" s="8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>
      <c r="A987" s="8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>
      <c r="A988" s="8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>
      <c r="A989" s="8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>
      <c r="A990" s="8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>
      <c r="A991" s="8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>
      <c r="A992" s="8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>
      <c r="A993" s="8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>
      <c r="A994" s="8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>
      <c r="A995" s="8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>
      <c r="A996" s="8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>
      <c r="A997" s="8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>
      <c r="A998" s="8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>
      <c r="A999" s="8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>
      <c r="A1000" s="8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>
      <c r="A1001" s="8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>
      <c r="A1002" s="8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>
      <c r="A1003" s="8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>
      <c r="A1004" s="8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>
      <c r="A1005" s="8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>
      <c r="A1006" s="8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>
      <c r="A1007" s="8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>
      <c r="A1008" s="8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>
      <c r="A1009" s="8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>
      <c r="A1010" s="8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>
      <c r="A1011" s="8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>
      <c r="A1012" s="8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>
      <c r="A1013" s="8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>
      <c r="A1014" s="8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>
      <c r="A1015" s="8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>
      <c r="A1016" s="8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>
      <c r="A1017" s="8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>
      <c r="A1018" s="8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>
      <c r="A1019" s="8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>
      <c r="A1020" s="8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>
      <c r="A1021" s="8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>
      <c r="A1022" s="8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>
      <c r="A1023" s="8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>
      <c r="A1024" s="8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>
      <c r="A1025" s="8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>
      <c r="A1026" s="8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>
      <c r="A1027" s="8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>
      <c r="A1028" s="8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>
      <c r="A1029" s="8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>
      <c r="A1030" s="8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>
      <c r="A1031" s="8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>
      <c r="A1032" s="8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>
      <c r="A1033" s="8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>
      <c r="A1034" s="8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>
      <c r="A1035" s="8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>
      <c r="A1036" s="8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>
      <c r="A1037" s="8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>
      <c r="A1038" s="8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>
      <c r="A1039" s="8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>
      <c r="A1040" s="8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>
      <c r="A1041" s="8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>
      <c r="A1042" s="8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>
      <c r="A1043" s="8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>
      <c r="A1044" s="8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>
      <c r="A1045" s="8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>
      <c r="A1046" s="8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>
      <c r="A1047" s="8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>
      <c r="A1048" s="8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>
      <c r="A1049" s="8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>
      <c r="A1050" s="8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>
      <c r="A1051" s="8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>
      <c r="A1052" s="8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</sheetData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</sheetPr>
  <sheetViews>
    <sheetView workbookViewId="0"/>
  </sheetViews>
  <sheetFormatPr customHeight="1" defaultColWidth="12.63" defaultRowHeight="15.75"/>
  <cols>
    <col customWidth="1" min="1" max="1" width="27.88"/>
    <col customWidth="1" min="2" max="2" width="33.88"/>
    <col customWidth="1" min="3" max="3" width="31.5"/>
    <col customWidth="1" min="4" max="4" width="28.63"/>
    <col customWidth="1" min="5" max="5" width="26.75"/>
    <col customWidth="1" min="6" max="10" width="18.88"/>
  </cols>
  <sheetData>
    <row r="1">
      <c r="A1" s="180" t="s">
        <v>251</v>
      </c>
      <c r="B1" s="181" t="s">
        <v>248</v>
      </c>
      <c r="C1" s="182" t="s">
        <v>7</v>
      </c>
      <c r="D1" s="183" t="s">
        <v>12</v>
      </c>
      <c r="E1" s="184" t="s">
        <v>12</v>
      </c>
      <c r="F1" s="185" t="s">
        <v>31</v>
      </c>
      <c r="G1" s="183" t="s">
        <v>50</v>
      </c>
      <c r="H1" s="186" t="s">
        <v>27</v>
      </c>
      <c r="I1" s="187" t="s">
        <v>38</v>
      </c>
      <c r="J1" s="188" t="s">
        <v>347</v>
      </c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</row>
    <row r="2">
      <c r="A2" s="180"/>
      <c r="B2" s="181"/>
      <c r="C2" s="182"/>
      <c r="D2" s="183"/>
      <c r="E2" s="184"/>
      <c r="F2" s="185"/>
      <c r="G2" s="190"/>
      <c r="H2" s="191"/>
      <c r="I2" s="192"/>
      <c r="J2" s="188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>
      <c r="A3" s="193" t="str">
        <f>IFERROR(__xludf.DUMMYFUNCTION("filter(Supplies!$B$3:$B$192, Supplies!A3:A192=A1)"),"Back up event tent ")</f>
        <v>Back up event tent </v>
      </c>
      <c r="B3" s="194" t="str">
        <f>IFERROR(__xludf.DUMMYFUNCTION("filter(Supplies!$B$3:$B$192, Supplies!A3:A192=B1)"),"Tents")</f>
        <v>Tents</v>
      </c>
      <c r="C3" s="70" t="str">
        <f>IFERROR(__xludf.DUMMYFUNCTION("filter(Supplies!$B$3:$B$192, Supplies!A3:A192=C1)"),"Folding Cards with artwork for Thank Yous")</f>
        <v>Folding Cards with artwork for Thank Yous</v>
      </c>
      <c r="D3" s="195" t="str">
        <f>IFERROR(__xludf.DUMMYFUNCTION("filter(Supplies!$B$3:$B$192, Supplies!A3:A192=D1)"),"#N/A")</f>
        <v>#N/A</v>
      </c>
      <c r="E3" s="196" t="str">
        <f>IFERROR(__xludf.DUMMYFUNCTION("filter(Supplies!$B$3:$B$192, Supplies!A3:A192=E1)"),"#N/A")</f>
        <v>#N/A</v>
      </c>
      <c r="F3" s="197" t="str">
        <f>IFERROR(__xludf.DUMMYFUNCTION("filter(Supplies!$B$3:$B$192, Supplies!A3:A192=F1)"),"#N/A")</f>
        <v>#N/A</v>
      </c>
      <c r="G3" s="83" t="str">
        <f>IFERROR(__xludf.DUMMYFUNCTION("filter(Supplies!$B$3:$B$192, Supplies!A3:A192=G1)"),"#N/A")</f>
        <v>#N/A</v>
      </c>
      <c r="H3" s="74" t="str">
        <f>IFERROR(__xludf.DUMMYFUNCTION("filter(Supplies!$B$3:$B$192, Supplies!A3:A192=H1)"),"#N/A")</f>
        <v>#N/A</v>
      </c>
      <c r="I3" s="198" t="str">
        <f>IFERROR(__xludf.DUMMYFUNCTION("filter(Supplies!$B$3:$B$192, Supplies!A3:A192=I1)"),"#N/A")</f>
        <v>#N/A</v>
      </c>
      <c r="J3" s="199" t="str">
        <f>IFERROR(__xludf.DUMMYFUNCTION("filter(Supplies!$B$3:$B$192, Supplies!A3:A192=J1)"),"#N/A")</f>
        <v>#N/A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>
      <c r="A4" s="200" t="str">
        <f>IFERROR(__xludf.DUMMYFUNCTION("""COMPUTED_VALUE"""),"8-top rounds")</f>
        <v>8-top rounds</v>
      </c>
      <c r="B4" s="201" t="str">
        <f>IFERROR(__xludf.DUMMYFUNCTION("""COMPUTED_VALUE"""),"Beverage Coolers")</f>
        <v>Beverage Coolers</v>
      </c>
      <c r="C4" s="202" t="str">
        <f>IFERROR(__xludf.DUMMYFUNCTION("""COMPUTED_VALUE"""),"Menus")</f>
        <v>Menus</v>
      </c>
      <c r="D4" s="203"/>
      <c r="E4" s="204"/>
      <c r="F4" s="205"/>
      <c r="G4" s="203"/>
      <c r="H4" s="206"/>
      <c r="I4" s="207"/>
      <c r="J4" s="208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>
      <c r="A5" s="200" t="str">
        <f>IFERROR(__xludf.DUMMYFUNCTION("""COMPUTED_VALUE"""),"6ft Rectangle")</f>
        <v>6ft Rectangle</v>
      </c>
      <c r="B5" s="201" t="str">
        <f>IFERROR(__xludf.DUMMYFUNCTION("""COMPUTED_VALUE"""),"Blue Masking tape to lable folks items")</f>
        <v>Blue Masking tape to lable folks items</v>
      </c>
      <c r="C5" s="202"/>
      <c r="D5" s="203"/>
      <c r="E5" s="204"/>
      <c r="F5" s="205"/>
      <c r="G5" s="203"/>
      <c r="H5" s="206"/>
      <c r="I5" s="207"/>
      <c r="J5" s="208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>
      <c r="A6" s="200" t="str">
        <f>IFERROR(__xludf.DUMMYFUNCTION("""COMPUTED_VALUE"""),"Bistro Tables")</f>
        <v>Bistro Tables</v>
      </c>
      <c r="B6" s="201" t="str">
        <f>IFERROR(__xludf.DUMMYFUNCTION("""COMPUTED_VALUE"""),"8 0z shallow Mason :Jars for tea lights")</f>
        <v>8 0z shallow Mason :Jars for tea lights</v>
      </c>
      <c r="C6" s="202"/>
      <c r="D6" s="203"/>
      <c r="E6" s="204"/>
      <c r="F6" s="205"/>
      <c r="G6" s="203"/>
      <c r="H6" s="206"/>
      <c r="I6" s="207"/>
      <c r="J6" s="208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>
      <c r="A7" s="200" t="str">
        <f>IFERROR(__xludf.DUMMYFUNCTION("""COMPUTED_VALUE"""),"6ft Rectangle")</f>
        <v>6ft Rectangle</v>
      </c>
      <c r="B7" s="201" t="str">
        <f>IFERROR(__xludf.DUMMYFUNCTION("""COMPUTED_VALUE"""),"Vases")</f>
        <v>Vases</v>
      </c>
      <c r="C7" s="202"/>
      <c r="D7" s="203"/>
      <c r="E7" s="204"/>
      <c r="F7" s="205"/>
      <c r="G7" s="203"/>
      <c r="H7" s="206"/>
      <c r="I7" s="207"/>
      <c r="J7" s="208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>
      <c r="A8" s="200" t="str">
        <f>IFERROR(__xludf.DUMMYFUNCTION("""COMPUTED_VALUE"""),"6-top Round")</f>
        <v>6-top Round</v>
      </c>
      <c r="B8" s="201" t="str">
        <f>IFERROR(__xludf.DUMMYFUNCTION("""COMPUTED_VALUE"""),"Extension cords")</f>
        <v>Extension cords</v>
      </c>
      <c r="C8" s="202"/>
      <c r="D8" s="203"/>
      <c r="E8" s="204"/>
      <c r="F8" s="205"/>
      <c r="G8" s="203"/>
      <c r="H8" s="206"/>
      <c r="I8" s="207"/>
      <c r="J8" s="208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>
      <c r="A9" s="200" t="str">
        <f>IFERROR(__xludf.DUMMYFUNCTION("""COMPUTED_VALUE"""),"Chairs")</f>
        <v>Chairs</v>
      </c>
      <c r="B9" s="201" t="str">
        <f>IFERROR(__xludf.DUMMYFUNCTION("""COMPUTED_VALUE"""),"LED tea lights")</f>
        <v>LED tea lights</v>
      </c>
      <c r="C9" s="202"/>
      <c r="D9" s="203"/>
      <c r="E9" s="204"/>
      <c r="F9" s="205"/>
      <c r="G9" s="203"/>
      <c r="H9" s="206"/>
      <c r="I9" s="207"/>
      <c r="J9" s="208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>
      <c r="A10" s="200" t="str">
        <f>IFERROR(__xludf.DUMMYFUNCTION("""COMPUTED_VALUE"""),"Back up tables")</f>
        <v>Back up tables</v>
      </c>
      <c r="B10" s="201" t="str">
        <f>IFERROR(__xludf.DUMMYFUNCTION("""COMPUTED_VALUE"""),"6ft Rectangle")</f>
        <v>6ft Rectangle</v>
      </c>
      <c r="C10" s="202"/>
      <c r="D10" s="203"/>
      <c r="E10" s="204"/>
      <c r="F10" s="205"/>
      <c r="G10" s="203"/>
      <c r="H10" s="206"/>
      <c r="I10" s="207"/>
      <c r="J10" s="208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>
      <c r="A11" s="200" t="str">
        <f>IFERROR(__xludf.DUMMYFUNCTION("""COMPUTED_VALUE"""),"Champagne Flutes")</f>
        <v>Champagne Flutes</v>
      </c>
      <c r="B11" s="201" t="str">
        <f>IFERROR(__xludf.DUMMYFUNCTION("""COMPUTED_VALUE"""),"4' Table")</f>
        <v>4' Table</v>
      </c>
      <c r="C11" s="202"/>
      <c r="D11" s="203"/>
      <c r="E11" s="204"/>
      <c r="F11" s="205"/>
      <c r="G11" s="203"/>
      <c r="H11" s="206"/>
      <c r="I11" s="207"/>
      <c r="J11" s="208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>
      <c r="A12" s="200" t="str">
        <f>IFERROR(__xludf.DUMMYFUNCTION("""COMPUTED_VALUE"""),"Wine glasses")</f>
        <v>Wine glasses</v>
      </c>
      <c r="B12" s="201" t="str">
        <f>IFERROR(__xludf.DUMMYFUNCTION("""COMPUTED_VALUE"""),"C4: Sorbet Jars (4 oz)")</f>
        <v>C4: Sorbet Jars (4 oz)</v>
      </c>
      <c r="C12" s="202"/>
      <c r="D12" s="203"/>
      <c r="E12" s="204"/>
      <c r="F12" s="205"/>
      <c r="G12" s="203"/>
      <c r="H12" s="206"/>
      <c r="I12" s="207"/>
      <c r="J12" s="208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>
      <c r="A13" s="200" t="str">
        <f>IFERROR(__xludf.DUMMYFUNCTION("""COMPUTED_VALUE"""),"Water glasses")</f>
        <v>Water glasses</v>
      </c>
      <c r="B13" s="201" t="str">
        <f>IFERROR(__xludf.DUMMYFUNCTION("""COMPUTED_VALUE"""),"C6: Dessert Jars (8oz)")</f>
        <v>C6: Dessert Jars (8oz)</v>
      </c>
      <c r="C13" s="202"/>
      <c r="D13" s="203"/>
      <c r="E13" s="204"/>
      <c r="F13" s="205"/>
      <c r="G13" s="203"/>
      <c r="H13" s="206"/>
      <c r="I13" s="207"/>
      <c r="J13" s="208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>
      <c r="A14" s="200" t="str">
        <f>IFERROR(__xludf.DUMMYFUNCTION("""COMPUTED_VALUE"""),"Beer Glasses")</f>
        <v>Beer Glasses</v>
      </c>
      <c r="B14" s="201" t="str">
        <f>IFERROR(__xludf.DUMMYFUNCTION("""COMPUTED_VALUE"""),"Fork/knife resting small plate")</f>
        <v>Fork/knife resting small plate</v>
      </c>
      <c r="C14" s="202"/>
      <c r="D14" s="203"/>
      <c r="E14" s="204"/>
      <c r="F14" s="205"/>
      <c r="G14" s="203"/>
      <c r="H14" s="206"/>
      <c r="I14" s="207"/>
      <c r="J14" s="208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>
      <c r="A15" s="200" t="str">
        <f>IFERROR(__xludf.DUMMYFUNCTION("""COMPUTED_VALUE"""),"C1 Plates")</f>
        <v>C1 Plates</v>
      </c>
      <c r="B15" s="201" t="str">
        <f>IFERROR(__xludf.DUMMYFUNCTION("""COMPUTED_VALUE"""),"Salt and Pepper shakers")</f>
        <v>Salt and Pepper shakers</v>
      </c>
      <c r="C15" s="202"/>
      <c r="D15" s="203"/>
      <c r="E15" s="204"/>
      <c r="F15" s="205"/>
      <c r="G15" s="203"/>
      <c r="H15" s="206"/>
      <c r="I15" s="207"/>
      <c r="J15" s="208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>
      <c r="A16" s="200" t="str">
        <f>IFERROR(__xludf.DUMMYFUNCTION("""COMPUTED_VALUE"""),"C2 Bowls")</f>
        <v>C2 Bowls</v>
      </c>
      <c r="B16" s="201" t="str">
        <f>IFERROR(__xludf.DUMMYFUNCTION("""COMPUTED_VALUE"""),"Table Runners")</f>
        <v>Table Runners</v>
      </c>
      <c r="C16" s="202"/>
      <c r="D16" s="203"/>
      <c r="E16" s="204"/>
      <c r="F16" s="205"/>
      <c r="G16" s="203"/>
      <c r="H16" s="206"/>
      <c r="I16" s="207"/>
      <c r="J16" s="208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>
      <c r="A17" s="200" t="str">
        <f>IFERROR(__xludf.DUMMYFUNCTION("""COMPUTED_VALUE"""),"C3 Plates")</f>
        <v>C3 Plates</v>
      </c>
      <c r="B17" s="201" t="str">
        <f>IFERROR(__xludf.DUMMYFUNCTION("""COMPUTED_VALUE"""),"Bar Towels")</f>
        <v>Bar Towels</v>
      </c>
      <c r="C17" s="202"/>
      <c r="D17" s="203"/>
      <c r="E17" s="204"/>
      <c r="F17" s="205"/>
      <c r="G17" s="203"/>
      <c r="H17" s="206"/>
      <c r="I17" s="207"/>
      <c r="J17" s="208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>
      <c r="A18" s="200" t="str">
        <f>IFERROR(__xludf.DUMMYFUNCTION("""COMPUTED_VALUE"""),"C5: Dinner Plates")</f>
        <v>C5: Dinner Plates</v>
      </c>
      <c r="B18" s="201" t="str">
        <f>IFERROR(__xludf.DUMMYFUNCTION("""COMPUTED_VALUE"""),"Garbage Bins")</f>
        <v>Garbage Bins</v>
      </c>
      <c r="C18" s="202"/>
      <c r="D18" s="203"/>
      <c r="E18" s="204"/>
      <c r="F18" s="205"/>
      <c r="G18" s="203"/>
      <c r="H18" s="206"/>
      <c r="I18" s="207"/>
      <c r="J18" s="208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>
      <c r="A19" s="200" t="str">
        <f>IFERROR(__xludf.DUMMYFUNCTION("""COMPUTED_VALUE"""),"Dinner Forks")</f>
        <v>Dinner Forks</v>
      </c>
      <c r="B19" s="201" t="str">
        <f>IFERROR(__xludf.DUMMYFUNCTION("""COMPUTED_VALUE"""),"Garbage Bins for Kegs")</f>
        <v>Garbage Bins for Kegs</v>
      </c>
      <c r="C19" s="202"/>
      <c r="D19" s="203"/>
      <c r="E19" s="204"/>
      <c r="F19" s="205"/>
      <c r="G19" s="203"/>
      <c r="H19" s="206"/>
      <c r="I19" s="207"/>
      <c r="J19" s="208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>
      <c r="A20" s="200" t="str">
        <f>IFERROR(__xludf.DUMMYFUNCTION("""COMPUTED_VALUE"""),"Dinner Knives")</f>
        <v>Dinner Knives</v>
      </c>
      <c r="B20" s="201" t="str">
        <f>IFERROR(__xludf.DUMMYFUNCTION("""COMPUTED_VALUE"""),"Recycling Bin for Bar")</f>
        <v>Recycling Bin for Bar</v>
      </c>
      <c r="C20" s="202"/>
      <c r="D20" s="203"/>
      <c r="E20" s="204"/>
      <c r="F20" s="205"/>
      <c r="G20" s="203"/>
      <c r="H20" s="206"/>
      <c r="I20" s="207"/>
      <c r="J20" s="208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>
      <c r="A21" s="200" t="str">
        <f>IFERROR(__xludf.DUMMYFUNCTION("""COMPUTED_VALUE"""),"Soup Spoons")</f>
        <v>Soup Spoons</v>
      </c>
      <c r="B21" s="201" t="str">
        <f>IFERROR(__xludf.DUMMYFUNCTION("""COMPUTED_VALUE"""),"Hand Washing Setups")</f>
        <v>Hand Washing Setups</v>
      </c>
      <c r="C21" s="202"/>
      <c r="D21" s="203"/>
      <c r="E21" s="204"/>
      <c r="F21" s="205"/>
      <c r="G21" s="203"/>
      <c r="H21" s="206"/>
      <c r="I21" s="207"/>
      <c r="J21" s="208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>
      <c r="A22" s="200" t="str">
        <f>IFERROR(__xludf.DUMMYFUNCTION("""COMPUTED_VALUE"""),"Intermezzo Spoons")</f>
        <v>Intermezzo Spoons</v>
      </c>
      <c r="B22" s="201" t="str">
        <f>IFERROR(__xludf.DUMMYFUNCTION("""COMPUTED_VALUE"""),"Check In Here A-Board")</f>
        <v>Check In Here A-Board</v>
      </c>
      <c r="C22" s="202"/>
      <c r="D22" s="203"/>
      <c r="E22" s="204"/>
      <c r="F22" s="205"/>
      <c r="G22" s="203"/>
      <c r="H22" s="206"/>
      <c r="I22" s="207"/>
      <c r="J22" s="208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>
      <c r="A23" s="200" t="str">
        <f>IFERROR(__xludf.DUMMYFUNCTION("""COMPUTED_VALUE"""),"Water pitchers")</f>
        <v>Water pitchers</v>
      </c>
      <c r="B23" s="201" t="str">
        <f>IFERROR(__xludf.DUMMYFUNCTION("""COMPUTED_VALUE"""),"Table Signs (W/server name &amp; QR Code)")</f>
        <v>Table Signs (W/server name &amp; QR Code)</v>
      </c>
      <c r="C23" s="202"/>
      <c r="D23" s="203"/>
      <c r="E23" s="204"/>
      <c r="F23" s="205"/>
      <c r="G23" s="203"/>
      <c r="H23" s="206"/>
      <c r="I23" s="207"/>
      <c r="J23" s="208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>
      <c r="A24" s="200" t="str">
        <f>IFERROR(__xludf.DUMMYFUNCTION("""COMPUTED_VALUE"""),"Bus Bins")</f>
        <v>Bus Bins</v>
      </c>
      <c r="B24" s="201" t="str">
        <f>IFERROR(__xludf.DUMMYFUNCTION("""COMPUTED_VALUE"""),"Restrooms This Way")</f>
        <v>Restrooms This Way</v>
      </c>
      <c r="C24" s="202"/>
      <c r="D24" s="203"/>
      <c r="E24" s="204"/>
      <c r="F24" s="205"/>
      <c r="G24" s="203"/>
      <c r="H24" s="206"/>
      <c r="I24" s="207"/>
      <c r="J24" s="208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>
      <c r="A25" s="200" t="str">
        <f>IFERROR(__xludf.DUMMYFUNCTION("""COMPUTED_VALUE"""),"Service Trays")</f>
        <v>Service Trays</v>
      </c>
      <c r="B25" s="201" t="str">
        <f>IFERROR(__xludf.DUMMYFUNCTION("""COMPUTED_VALUE"""),"Glassware Drop")</f>
        <v>Glassware Drop</v>
      </c>
      <c r="C25" s="202"/>
      <c r="D25" s="203"/>
      <c r="E25" s="204"/>
      <c r="F25" s="205"/>
      <c r="G25" s="203"/>
      <c r="H25" s="206"/>
      <c r="I25" s="207"/>
      <c r="J25" s="208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>
      <c r="A26" s="200" t="str">
        <f>IFERROR(__xludf.DUMMYFUNCTION("""COMPUTED_VALUE"""),"Tray stands for servers")</f>
        <v>Tray stands for servers</v>
      </c>
      <c r="B26" s="201"/>
      <c r="C26" s="202"/>
      <c r="D26" s="209"/>
      <c r="E26" s="204"/>
      <c r="F26" s="205"/>
      <c r="G26" s="203"/>
      <c r="H26" s="206"/>
      <c r="I26" s="207"/>
      <c r="J26" s="208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>
      <c r="A27" s="200"/>
      <c r="B27" s="201"/>
      <c r="C27" s="202"/>
      <c r="D27" s="209"/>
      <c r="E27" s="204"/>
      <c r="F27" s="205"/>
      <c r="G27" s="203"/>
      <c r="H27" s="206"/>
      <c r="I27" s="207"/>
      <c r="J27" s="208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>
      <c r="A28" s="200"/>
      <c r="B28" s="201"/>
      <c r="C28" s="202"/>
      <c r="D28" s="203"/>
      <c r="E28" s="204"/>
      <c r="F28" s="205"/>
      <c r="G28" s="203"/>
      <c r="H28" s="206"/>
      <c r="I28" s="207"/>
      <c r="J28" s="208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>
      <c r="A29" s="200"/>
      <c r="B29" s="201"/>
      <c r="C29" s="202"/>
      <c r="D29" s="203"/>
      <c r="E29" s="204"/>
      <c r="F29" s="205"/>
      <c r="G29" s="203"/>
      <c r="H29" s="206"/>
      <c r="I29" s="207"/>
      <c r="J29" s="208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>
      <c r="A30" s="200"/>
      <c r="B30" s="201"/>
      <c r="C30" s="202"/>
      <c r="D30" s="203"/>
      <c r="E30" s="204"/>
      <c r="F30" s="205"/>
      <c r="G30" s="203"/>
      <c r="H30" s="206"/>
      <c r="I30" s="207"/>
      <c r="J30" s="208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>
      <c r="A31" s="200"/>
      <c r="B31" s="201"/>
      <c r="C31" s="202"/>
      <c r="D31" s="203"/>
      <c r="E31" s="204"/>
      <c r="F31" s="205"/>
      <c r="G31" s="203"/>
      <c r="H31" s="206"/>
      <c r="I31" s="207"/>
      <c r="J31" s="208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>
      <c r="A32" s="200"/>
      <c r="B32" s="201"/>
      <c r="C32" s="202"/>
      <c r="D32" s="203"/>
      <c r="E32" s="204"/>
      <c r="F32" s="205"/>
      <c r="G32" s="203"/>
      <c r="H32" s="206"/>
      <c r="I32" s="207"/>
      <c r="J32" s="208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>
      <c r="A33" s="200"/>
      <c r="B33" s="201"/>
      <c r="C33" s="202"/>
      <c r="D33" s="203"/>
      <c r="E33" s="204"/>
      <c r="F33" s="205"/>
      <c r="G33" s="203"/>
      <c r="H33" s="206"/>
      <c r="I33" s="207"/>
      <c r="J33" s="208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>
      <c r="A34" s="200"/>
      <c r="B34" s="201"/>
      <c r="C34" s="202"/>
      <c r="D34" s="203"/>
      <c r="E34" s="204"/>
      <c r="F34" s="205"/>
      <c r="G34" s="203"/>
      <c r="H34" s="206"/>
      <c r="I34" s="207"/>
      <c r="J34" s="208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>
      <c r="A35" s="200"/>
      <c r="B35" s="201"/>
      <c r="C35" s="202"/>
      <c r="D35" s="203"/>
      <c r="E35" s="204"/>
      <c r="F35" s="205"/>
      <c r="G35" s="203"/>
      <c r="H35" s="206"/>
      <c r="I35" s="207"/>
      <c r="J35" s="208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>
      <c r="A36" s="200"/>
      <c r="B36" s="201"/>
      <c r="C36" s="202"/>
      <c r="D36" s="203"/>
      <c r="E36" s="204"/>
      <c r="F36" s="205"/>
      <c r="G36" s="203"/>
      <c r="H36" s="206"/>
      <c r="I36" s="207"/>
      <c r="J36" s="208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>
      <c r="A37" s="200"/>
      <c r="B37" s="201"/>
      <c r="C37" s="202"/>
      <c r="D37" s="203"/>
      <c r="E37" s="204"/>
      <c r="F37" s="205"/>
      <c r="G37" s="203"/>
      <c r="H37" s="206"/>
      <c r="I37" s="207"/>
      <c r="J37" s="208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>
      <c r="A38" s="200"/>
      <c r="B38" s="201"/>
      <c r="C38" s="202"/>
      <c r="D38" s="203"/>
      <c r="E38" s="204"/>
      <c r="F38" s="205"/>
      <c r="G38" s="203"/>
      <c r="H38" s="206"/>
      <c r="I38" s="207"/>
      <c r="J38" s="208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>
      <c r="A39" s="200"/>
      <c r="B39" s="201"/>
      <c r="C39" s="202"/>
      <c r="D39" s="203"/>
      <c r="E39" s="204"/>
      <c r="F39" s="205"/>
      <c r="G39" s="203"/>
      <c r="H39" s="206"/>
      <c r="I39" s="207"/>
      <c r="J39" s="208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>
      <c r="A40" s="200"/>
      <c r="B40" s="201"/>
      <c r="C40" s="202"/>
      <c r="D40" s="203"/>
      <c r="E40" s="204"/>
      <c r="F40" s="205"/>
      <c r="G40" s="203"/>
      <c r="H40" s="206"/>
      <c r="I40" s="207"/>
      <c r="J40" s="208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>
      <c r="A41" s="200"/>
      <c r="B41" s="201"/>
      <c r="C41" s="202"/>
      <c r="D41" s="203"/>
      <c r="E41" s="204"/>
      <c r="F41" s="205"/>
      <c r="G41" s="203"/>
      <c r="H41" s="206"/>
      <c r="I41" s="207"/>
      <c r="J41" s="208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>
      <c r="A42" s="200"/>
      <c r="B42" s="201"/>
      <c r="C42" s="202"/>
      <c r="D42" s="203"/>
      <c r="E42" s="204"/>
      <c r="F42" s="205"/>
      <c r="G42" s="203"/>
      <c r="H42" s="206"/>
      <c r="I42" s="207"/>
      <c r="J42" s="208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>
      <c r="A43" s="200"/>
      <c r="B43" s="201"/>
      <c r="C43" s="202"/>
      <c r="D43" s="203"/>
      <c r="E43" s="204"/>
      <c r="F43" s="205"/>
      <c r="G43" s="203"/>
      <c r="H43" s="206"/>
      <c r="I43" s="207"/>
      <c r="J43" s="208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>
      <c r="A44" s="200"/>
      <c r="B44" s="201"/>
      <c r="C44" s="202"/>
      <c r="D44" s="203"/>
      <c r="E44" s="204"/>
      <c r="F44" s="205"/>
      <c r="G44" s="203"/>
      <c r="H44" s="206"/>
      <c r="I44" s="207"/>
      <c r="J44" s="208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>
      <c r="A45" s="200"/>
      <c r="B45" s="201"/>
      <c r="C45" s="202"/>
      <c r="D45" s="203"/>
      <c r="E45" s="204"/>
      <c r="F45" s="205"/>
      <c r="G45" s="203"/>
      <c r="H45" s="206"/>
      <c r="I45" s="207"/>
      <c r="J45" s="208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>
      <c r="A46" s="200"/>
      <c r="B46" s="201"/>
      <c r="C46" s="202"/>
      <c r="D46" s="203"/>
      <c r="E46" s="204"/>
      <c r="F46" s="205"/>
      <c r="G46" s="203"/>
      <c r="H46" s="206"/>
      <c r="I46" s="207"/>
      <c r="J46" s="208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>
      <c r="A47" s="200"/>
      <c r="B47" s="201"/>
      <c r="C47" s="202"/>
      <c r="D47" s="203"/>
      <c r="E47" s="204"/>
      <c r="F47" s="205"/>
      <c r="G47" s="203"/>
      <c r="H47" s="206"/>
      <c r="I47" s="207"/>
      <c r="J47" s="208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>
      <c r="A48" s="200"/>
      <c r="B48" s="201"/>
      <c r="C48" s="202"/>
      <c r="D48" s="203"/>
      <c r="E48" s="204"/>
      <c r="F48" s="205"/>
      <c r="G48" s="203"/>
      <c r="H48" s="206"/>
      <c r="I48" s="207"/>
      <c r="J48" s="208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>
      <c r="A49" s="200"/>
      <c r="B49" s="201"/>
      <c r="C49" s="202"/>
      <c r="D49" s="203"/>
      <c r="E49" s="204"/>
      <c r="F49" s="205"/>
      <c r="G49" s="203"/>
      <c r="H49" s="206"/>
      <c r="I49" s="207"/>
      <c r="J49" s="208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>
      <c r="A50" s="200"/>
      <c r="B50" s="201"/>
      <c r="C50" s="202"/>
      <c r="D50" s="203"/>
      <c r="E50" s="204"/>
      <c r="F50" s="205"/>
      <c r="G50" s="203"/>
      <c r="H50" s="206"/>
      <c r="I50" s="207"/>
      <c r="J50" s="208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>
      <c r="A51" s="200"/>
      <c r="B51" s="201"/>
      <c r="C51" s="202"/>
      <c r="D51" s="203"/>
      <c r="E51" s="204"/>
      <c r="F51" s="205"/>
      <c r="G51" s="203"/>
      <c r="H51" s="206"/>
      <c r="I51" s="207"/>
      <c r="J51" s="208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>
      <c r="A52" s="200"/>
      <c r="B52" s="201"/>
      <c r="C52" s="202"/>
      <c r="D52" s="203"/>
      <c r="E52" s="204"/>
      <c r="F52" s="205"/>
      <c r="G52" s="203"/>
      <c r="H52" s="206"/>
      <c r="I52" s="207"/>
      <c r="J52" s="208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>
      <c r="A53" s="200"/>
      <c r="B53" s="201"/>
      <c r="C53" s="202"/>
      <c r="D53" s="203"/>
      <c r="E53" s="204"/>
      <c r="F53" s="205"/>
      <c r="G53" s="203"/>
      <c r="H53" s="206"/>
      <c r="I53" s="207"/>
      <c r="J53" s="208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>
      <c r="A54" s="200"/>
      <c r="B54" s="201"/>
      <c r="C54" s="202"/>
      <c r="D54" s="203"/>
      <c r="E54" s="204"/>
      <c r="F54" s="205"/>
      <c r="G54" s="203"/>
      <c r="H54" s="206"/>
      <c r="I54" s="207"/>
      <c r="J54" s="208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>
      <c r="A55" s="200"/>
      <c r="B55" s="201"/>
      <c r="C55" s="202"/>
      <c r="D55" s="203"/>
      <c r="E55" s="204"/>
      <c r="F55" s="205"/>
      <c r="G55" s="203"/>
      <c r="H55" s="206"/>
      <c r="I55" s="207"/>
      <c r="J55" s="208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>
      <c r="A56" s="200"/>
      <c r="B56" s="201"/>
      <c r="C56" s="202"/>
      <c r="D56" s="203"/>
      <c r="E56" s="204"/>
      <c r="F56" s="205"/>
      <c r="G56" s="203"/>
      <c r="H56" s="206"/>
      <c r="I56" s="207"/>
      <c r="J56" s="208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>
      <c r="A57" s="200"/>
      <c r="B57" s="201"/>
      <c r="C57" s="202"/>
      <c r="D57" s="203"/>
      <c r="E57" s="204"/>
      <c r="F57" s="205"/>
      <c r="G57" s="203"/>
      <c r="H57" s="206"/>
      <c r="I57" s="207"/>
      <c r="J57" s="208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>
      <c r="A58" s="200"/>
      <c r="B58" s="201"/>
      <c r="C58" s="202"/>
      <c r="D58" s="203"/>
      <c r="E58" s="204"/>
      <c r="F58" s="205"/>
      <c r="G58" s="203"/>
      <c r="H58" s="206"/>
      <c r="I58" s="207"/>
      <c r="J58" s="208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>
      <c r="A59" s="200"/>
      <c r="B59" s="201"/>
      <c r="C59" s="202"/>
      <c r="D59" s="203"/>
      <c r="E59" s="204"/>
      <c r="F59" s="205"/>
      <c r="G59" s="203"/>
      <c r="H59" s="206"/>
      <c r="I59" s="207"/>
      <c r="J59" s="208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>
      <c r="A60" s="200"/>
      <c r="B60" s="201"/>
      <c r="C60" s="202"/>
      <c r="D60" s="203"/>
      <c r="E60" s="204"/>
      <c r="F60" s="205"/>
      <c r="G60" s="203"/>
      <c r="H60" s="206"/>
      <c r="I60" s="207"/>
      <c r="J60" s="208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>
      <c r="A61" s="200"/>
      <c r="B61" s="201"/>
      <c r="C61" s="202"/>
      <c r="D61" s="203"/>
      <c r="E61" s="204"/>
      <c r="F61" s="205"/>
      <c r="G61" s="203"/>
      <c r="H61" s="206"/>
      <c r="I61" s="207"/>
      <c r="J61" s="208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>
      <c r="A62" s="200"/>
      <c r="B62" s="201"/>
      <c r="C62" s="202"/>
      <c r="D62" s="203"/>
      <c r="E62" s="204"/>
      <c r="F62" s="205"/>
      <c r="G62" s="203"/>
      <c r="H62" s="206"/>
      <c r="I62" s="207"/>
      <c r="J62" s="208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>
      <c r="A63" s="200"/>
      <c r="B63" s="201"/>
      <c r="C63" s="202"/>
      <c r="D63" s="203"/>
      <c r="E63" s="204"/>
      <c r="F63" s="205"/>
      <c r="G63" s="203"/>
      <c r="H63" s="206"/>
      <c r="I63" s="207"/>
      <c r="J63" s="208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>
      <c r="A64" s="200"/>
      <c r="B64" s="201"/>
      <c r="C64" s="202"/>
      <c r="D64" s="203"/>
      <c r="E64" s="204"/>
      <c r="F64" s="205"/>
      <c r="G64" s="203"/>
      <c r="H64" s="206"/>
      <c r="I64" s="207"/>
      <c r="J64" s="208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>
      <c r="A65" s="200"/>
      <c r="B65" s="201"/>
      <c r="C65" s="202"/>
      <c r="D65" s="203"/>
      <c r="E65" s="204"/>
      <c r="F65" s="205"/>
      <c r="G65" s="203"/>
      <c r="H65" s="206"/>
      <c r="I65" s="207"/>
      <c r="J65" s="208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>
      <c r="A66" s="200"/>
      <c r="B66" s="201"/>
      <c r="C66" s="202"/>
      <c r="D66" s="203"/>
      <c r="E66" s="204"/>
      <c r="F66" s="205"/>
      <c r="G66" s="203"/>
      <c r="H66" s="206"/>
      <c r="I66" s="207"/>
      <c r="J66" s="208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>
      <c r="A67" s="200"/>
      <c r="B67" s="201"/>
      <c r="C67" s="202"/>
      <c r="D67" s="203"/>
      <c r="E67" s="204"/>
      <c r="F67" s="205"/>
      <c r="G67" s="203"/>
      <c r="H67" s="206"/>
      <c r="I67" s="207"/>
      <c r="J67" s="208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>
      <c r="A68" s="200"/>
      <c r="B68" s="201"/>
      <c r="C68" s="202"/>
      <c r="D68" s="203"/>
      <c r="E68" s="204"/>
      <c r="F68" s="205"/>
      <c r="G68" s="203"/>
      <c r="H68" s="206"/>
      <c r="I68" s="207"/>
      <c r="J68" s="208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>
      <c r="A69" s="200"/>
      <c r="B69" s="201"/>
      <c r="C69" s="202"/>
      <c r="D69" s="203"/>
      <c r="E69" s="204"/>
      <c r="F69" s="205"/>
      <c r="G69" s="203"/>
      <c r="H69" s="206"/>
      <c r="I69" s="207"/>
      <c r="J69" s="208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>
      <c r="A70" s="200"/>
      <c r="B70" s="201"/>
      <c r="C70" s="202"/>
      <c r="D70" s="203"/>
      <c r="E70" s="204"/>
      <c r="F70" s="205"/>
      <c r="G70" s="203"/>
      <c r="H70" s="206"/>
      <c r="I70" s="207"/>
      <c r="J70" s="208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>
      <c r="A71" s="200"/>
      <c r="B71" s="201"/>
      <c r="C71" s="202"/>
      <c r="D71" s="203"/>
      <c r="E71" s="204"/>
      <c r="F71" s="205"/>
      <c r="G71" s="203"/>
      <c r="H71" s="206"/>
      <c r="I71" s="207"/>
      <c r="J71" s="208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>
      <c r="A72" s="200"/>
      <c r="B72" s="201"/>
      <c r="C72" s="202"/>
      <c r="D72" s="203"/>
      <c r="E72" s="204"/>
      <c r="F72" s="205"/>
      <c r="G72" s="203"/>
      <c r="H72" s="206"/>
      <c r="I72" s="207"/>
      <c r="J72" s="208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>
      <c r="A73" s="200"/>
      <c r="B73" s="201"/>
      <c r="C73" s="202"/>
      <c r="D73" s="203"/>
      <c r="E73" s="204"/>
      <c r="F73" s="205"/>
      <c r="G73" s="203"/>
      <c r="H73" s="206"/>
      <c r="I73" s="207"/>
      <c r="J73" s="208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>
      <c r="A74" s="200"/>
      <c r="B74" s="201"/>
      <c r="C74" s="202"/>
      <c r="D74" s="203"/>
      <c r="E74" s="204"/>
      <c r="F74" s="205"/>
      <c r="G74" s="203"/>
      <c r="H74" s="206"/>
      <c r="I74" s="207"/>
      <c r="J74" s="208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>
      <c r="A75" s="200"/>
      <c r="B75" s="201"/>
      <c r="C75" s="202"/>
      <c r="D75" s="203"/>
      <c r="E75" s="204"/>
      <c r="F75" s="205"/>
      <c r="G75" s="203"/>
      <c r="H75" s="206"/>
      <c r="I75" s="207"/>
      <c r="J75" s="208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>
      <c r="A76" s="200"/>
      <c r="B76" s="201"/>
      <c r="C76" s="202"/>
      <c r="D76" s="203"/>
      <c r="E76" s="204"/>
      <c r="F76" s="205"/>
      <c r="G76" s="203"/>
      <c r="H76" s="206"/>
      <c r="I76" s="207"/>
      <c r="J76" s="208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>
      <c r="A77" s="200"/>
      <c r="B77" s="201"/>
      <c r="C77" s="202"/>
      <c r="D77" s="203"/>
      <c r="E77" s="204"/>
      <c r="F77" s="205"/>
      <c r="G77" s="203"/>
      <c r="H77" s="206"/>
      <c r="I77" s="207"/>
      <c r="J77" s="208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>
      <c r="A78" s="200"/>
      <c r="B78" s="201"/>
      <c r="C78" s="202"/>
      <c r="D78" s="203"/>
      <c r="E78" s="204"/>
      <c r="F78" s="205"/>
      <c r="G78" s="203"/>
      <c r="H78" s="206"/>
      <c r="I78" s="207"/>
      <c r="J78" s="208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>
      <c r="A79" s="200"/>
      <c r="B79" s="201"/>
      <c r="C79" s="202"/>
      <c r="D79" s="203"/>
      <c r="E79" s="204"/>
      <c r="F79" s="205"/>
      <c r="G79" s="203"/>
      <c r="H79" s="206"/>
      <c r="I79" s="207"/>
      <c r="J79" s="208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>
      <c r="A80" s="200"/>
      <c r="B80" s="201"/>
      <c r="C80" s="202"/>
      <c r="D80" s="203"/>
      <c r="E80" s="204"/>
      <c r="F80" s="205"/>
      <c r="G80" s="203"/>
      <c r="H80" s="206"/>
      <c r="I80" s="207"/>
      <c r="J80" s="208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>
      <c r="A81" s="200"/>
      <c r="B81" s="201"/>
      <c r="C81" s="202"/>
      <c r="D81" s="203"/>
      <c r="E81" s="204"/>
      <c r="F81" s="205"/>
      <c r="G81" s="203"/>
      <c r="H81" s="206"/>
      <c r="I81" s="207"/>
      <c r="J81" s="208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>
      <c r="A82" s="200"/>
      <c r="B82" s="201"/>
      <c r="C82" s="202"/>
      <c r="D82" s="203"/>
      <c r="E82" s="204"/>
      <c r="F82" s="205"/>
      <c r="G82" s="203"/>
      <c r="H82" s="206"/>
      <c r="I82" s="207"/>
      <c r="J82" s="208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>
      <c r="A83" s="200"/>
      <c r="B83" s="201"/>
      <c r="C83" s="202"/>
      <c r="D83" s="203"/>
      <c r="E83" s="204"/>
      <c r="F83" s="205"/>
      <c r="G83" s="203"/>
      <c r="H83" s="206"/>
      <c r="I83" s="207"/>
      <c r="J83" s="208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>
      <c r="A84" s="200"/>
      <c r="B84" s="201"/>
      <c r="C84" s="202"/>
      <c r="D84" s="203"/>
      <c r="E84" s="204"/>
      <c r="F84" s="205"/>
      <c r="G84" s="203"/>
      <c r="H84" s="206"/>
      <c r="I84" s="207"/>
      <c r="J84" s="208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>
      <c r="A85" s="200"/>
      <c r="B85" s="201"/>
      <c r="C85" s="202"/>
      <c r="D85" s="203"/>
      <c r="E85" s="204"/>
      <c r="F85" s="205"/>
      <c r="G85" s="203"/>
      <c r="H85" s="206"/>
      <c r="I85" s="207"/>
      <c r="J85" s="208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>
      <c r="A86" s="200"/>
      <c r="B86" s="201"/>
      <c r="C86" s="202"/>
      <c r="D86" s="203"/>
      <c r="E86" s="204"/>
      <c r="F86" s="205"/>
      <c r="G86" s="203"/>
      <c r="H86" s="206"/>
      <c r="I86" s="207"/>
      <c r="J86" s="208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>
      <c r="A87" s="200"/>
      <c r="B87" s="201"/>
      <c r="C87" s="202"/>
      <c r="D87" s="203"/>
      <c r="E87" s="204"/>
      <c r="F87" s="205"/>
      <c r="G87" s="203"/>
      <c r="H87" s="206"/>
      <c r="I87" s="207"/>
      <c r="J87" s="208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>
      <c r="A88" s="200"/>
      <c r="B88" s="201"/>
      <c r="C88" s="202"/>
      <c r="D88" s="203"/>
      <c r="E88" s="204"/>
      <c r="F88" s="205"/>
      <c r="G88" s="203"/>
      <c r="H88" s="206"/>
      <c r="I88" s="207"/>
      <c r="J88" s="208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>
      <c r="A89" s="200"/>
      <c r="B89" s="201"/>
      <c r="C89" s="202"/>
      <c r="D89" s="203"/>
      <c r="E89" s="204"/>
      <c r="F89" s="205"/>
      <c r="G89" s="203"/>
      <c r="H89" s="206"/>
      <c r="I89" s="207"/>
      <c r="J89" s="208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>
      <c r="A90" s="200"/>
      <c r="B90" s="201"/>
      <c r="C90" s="202"/>
      <c r="D90" s="203"/>
      <c r="E90" s="204"/>
      <c r="F90" s="205"/>
      <c r="G90" s="203"/>
      <c r="H90" s="206"/>
      <c r="I90" s="207"/>
      <c r="J90" s="208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>
      <c r="A91" s="200"/>
      <c r="B91" s="201"/>
      <c r="C91" s="202"/>
      <c r="D91" s="203"/>
      <c r="E91" s="204"/>
      <c r="F91" s="205"/>
      <c r="G91" s="203"/>
      <c r="H91" s="206"/>
      <c r="I91" s="207"/>
      <c r="J91" s="208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>
      <c r="A92" s="200"/>
      <c r="B92" s="201"/>
      <c r="C92" s="202"/>
      <c r="D92" s="203"/>
      <c r="E92" s="204"/>
      <c r="F92" s="205"/>
      <c r="G92" s="203"/>
      <c r="H92" s="206"/>
      <c r="I92" s="207"/>
      <c r="J92" s="208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>
      <c r="A93" s="200"/>
      <c r="B93" s="201"/>
      <c r="C93" s="202"/>
      <c r="D93" s="203"/>
      <c r="E93" s="204"/>
      <c r="F93" s="205"/>
      <c r="G93" s="203"/>
      <c r="H93" s="206"/>
      <c r="I93" s="207"/>
      <c r="J93" s="208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>
      <c r="A94" s="200"/>
      <c r="B94" s="201"/>
      <c r="C94" s="202"/>
      <c r="D94" s="203"/>
      <c r="E94" s="204"/>
      <c r="F94" s="205"/>
      <c r="G94" s="203"/>
      <c r="H94" s="206"/>
      <c r="I94" s="207"/>
      <c r="J94" s="208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>
      <c r="A95" s="200"/>
      <c r="B95" s="201"/>
      <c r="C95" s="202"/>
      <c r="D95" s="203"/>
      <c r="E95" s="204"/>
      <c r="F95" s="205"/>
      <c r="G95" s="203"/>
      <c r="H95" s="206"/>
      <c r="I95" s="207"/>
      <c r="J95" s="208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>
      <c r="A96" s="200"/>
      <c r="B96" s="201"/>
      <c r="C96" s="202"/>
      <c r="D96" s="203"/>
      <c r="E96" s="204"/>
      <c r="F96" s="205"/>
      <c r="G96" s="203"/>
      <c r="H96" s="206"/>
      <c r="I96" s="207"/>
      <c r="J96" s="208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>
      <c r="A97" s="200"/>
      <c r="B97" s="201"/>
      <c r="C97" s="202"/>
      <c r="D97" s="203"/>
      <c r="E97" s="204"/>
      <c r="F97" s="205"/>
      <c r="G97" s="203"/>
      <c r="H97" s="206"/>
      <c r="I97" s="207"/>
      <c r="J97" s="208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>
      <c r="A98" s="200"/>
      <c r="B98" s="201"/>
      <c r="C98" s="202"/>
      <c r="D98" s="203"/>
      <c r="E98" s="204"/>
      <c r="F98" s="205"/>
      <c r="G98" s="203"/>
      <c r="H98" s="206"/>
      <c r="I98" s="207"/>
      <c r="J98" s="208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>
      <c r="A99" s="200"/>
      <c r="B99" s="201"/>
      <c r="C99" s="202"/>
      <c r="D99" s="203"/>
      <c r="E99" s="204"/>
      <c r="F99" s="205"/>
      <c r="G99" s="203"/>
      <c r="H99" s="206"/>
      <c r="I99" s="207"/>
      <c r="J99" s="208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>
      <c r="A100" s="200"/>
      <c r="B100" s="201"/>
      <c r="C100" s="202"/>
      <c r="D100" s="203"/>
      <c r="E100" s="204"/>
      <c r="F100" s="205"/>
      <c r="G100" s="203"/>
      <c r="H100" s="206"/>
      <c r="I100" s="207"/>
      <c r="J100" s="208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>
      <c r="A101" s="200"/>
      <c r="B101" s="201"/>
      <c r="C101" s="202"/>
      <c r="D101" s="203"/>
      <c r="E101" s="204"/>
      <c r="F101" s="205"/>
      <c r="G101" s="203"/>
      <c r="H101" s="206"/>
      <c r="I101" s="207"/>
      <c r="J101" s="208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>
      <c r="A102" s="200"/>
      <c r="B102" s="201"/>
      <c r="C102" s="202"/>
      <c r="D102" s="203"/>
      <c r="E102" s="204"/>
      <c r="F102" s="205"/>
      <c r="G102" s="203"/>
      <c r="H102" s="206"/>
      <c r="I102" s="207"/>
      <c r="J102" s="208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>
      <c r="A103" s="200"/>
      <c r="B103" s="201"/>
      <c r="C103" s="202"/>
      <c r="D103" s="203"/>
      <c r="E103" s="204"/>
      <c r="F103" s="205"/>
      <c r="G103" s="203"/>
      <c r="H103" s="206"/>
      <c r="I103" s="207"/>
      <c r="J103" s="208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>
      <c r="A104" s="200"/>
      <c r="B104" s="201"/>
      <c r="C104" s="202"/>
      <c r="D104" s="203"/>
      <c r="E104" s="204"/>
      <c r="F104" s="205"/>
      <c r="G104" s="203"/>
      <c r="H104" s="206"/>
      <c r="I104" s="207"/>
      <c r="J104" s="208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>
      <c r="A105" s="200"/>
      <c r="B105" s="201"/>
      <c r="C105" s="202"/>
      <c r="D105" s="203"/>
      <c r="E105" s="204"/>
      <c r="F105" s="205"/>
      <c r="G105" s="203"/>
      <c r="H105" s="206"/>
      <c r="I105" s="207"/>
      <c r="J105" s="208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>
      <c r="A106" s="200"/>
      <c r="B106" s="201"/>
      <c r="C106" s="202"/>
      <c r="D106" s="203"/>
      <c r="E106" s="204"/>
      <c r="F106" s="205"/>
      <c r="G106" s="203"/>
      <c r="H106" s="206"/>
      <c r="I106" s="207"/>
      <c r="J106" s="208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>
      <c r="A107" s="200"/>
      <c r="B107" s="201"/>
      <c r="C107" s="202"/>
      <c r="D107" s="203"/>
      <c r="E107" s="204"/>
      <c r="F107" s="205"/>
      <c r="G107" s="203"/>
      <c r="H107" s="206"/>
      <c r="I107" s="207"/>
      <c r="J107" s="208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>
      <c r="A108" s="200"/>
      <c r="B108" s="201"/>
      <c r="C108" s="202"/>
      <c r="D108" s="203"/>
      <c r="E108" s="204"/>
      <c r="F108" s="205"/>
      <c r="G108" s="203"/>
      <c r="H108" s="206"/>
      <c r="I108" s="207"/>
      <c r="J108" s="208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>
      <c r="A109" s="200"/>
      <c r="B109" s="201"/>
      <c r="C109" s="202"/>
      <c r="D109" s="203"/>
      <c r="E109" s="204"/>
      <c r="F109" s="205"/>
      <c r="G109" s="203"/>
      <c r="H109" s="206"/>
      <c r="I109" s="207"/>
      <c r="J109" s="208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>
      <c r="A110" s="200"/>
      <c r="B110" s="201"/>
      <c r="C110" s="202"/>
      <c r="D110" s="203"/>
      <c r="E110" s="204"/>
      <c r="F110" s="205"/>
      <c r="G110" s="203"/>
      <c r="H110" s="206"/>
      <c r="I110" s="207"/>
      <c r="J110" s="208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>
      <c r="A111" s="200"/>
      <c r="B111" s="201"/>
      <c r="C111" s="202"/>
      <c r="D111" s="203"/>
      <c r="E111" s="204"/>
      <c r="F111" s="205"/>
      <c r="G111" s="203"/>
      <c r="H111" s="206"/>
      <c r="I111" s="207"/>
      <c r="J111" s="208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>
      <c r="A112" s="200"/>
      <c r="B112" s="201"/>
      <c r="C112" s="202"/>
      <c r="D112" s="203"/>
      <c r="E112" s="204"/>
      <c r="F112" s="205"/>
      <c r="G112" s="203"/>
      <c r="H112" s="206"/>
      <c r="I112" s="207"/>
      <c r="J112" s="208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>
      <c r="A113" s="200"/>
      <c r="B113" s="201"/>
      <c r="C113" s="202"/>
      <c r="D113" s="203"/>
      <c r="E113" s="204"/>
      <c r="F113" s="205"/>
      <c r="G113" s="203"/>
      <c r="H113" s="206"/>
      <c r="I113" s="207"/>
      <c r="J113" s="208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>
      <c r="A114" s="200"/>
      <c r="B114" s="201"/>
      <c r="C114" s="202"/>
      <c r="D114" s="203"/>
      <c r="E114" s="204"/>
      <c r="F114" s="205"/>
      <c r="G114" s="203"/>
      <c r="H114" s="206"/>
      <c r="I114" s="207"/>
      <c r="J114" s="208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>
      <c r="A115" s="200"/>
      <c r="B115" s="201"/>
      <c r="C115" s="202"/>
      <c r="D115" s="203"/>
      <c r="E115" s="204"/>
      <c r="F115" s="205"/>
      <c r="G115" s="203"/>
      <c r="H115" s="206"/>
      <c r="I115" s="207"/>
      <c r="J115" s="208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>
      <c r="A116" s="200"/>
      <c r="B116" s="201"/>
      <c r="C116" s="202"/>
      <c r="D116" s="203"/>
      <c r="E116" s="204"/>
      <c r="F116" s="205"/>
      <c r="G116" s="203"/>
      <c r="H116" s="206"/>
      <c r="I116" s="207"/>
      <c r="J116" s="208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>
      <c r="A117" s="200"/>
      <c r="B117" s="201"/>
      <c r="C117" s="202"/>
      <c r="D117" s="203"/>
      <c r="E117" s="204"/>
      <c r="F117" s="205"/>
      <c r="G117" s="203"/>
      <c r="H117" s="206"/>
      <c r="I117" s="207"/>
      <c r="J117" s="208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>
      <c r="A118" s="200"/>
      <c r="B118" s="201"/>
      <c r="C118" s="202"/>
      <c r="D118" s="203"/>
      <c r="E118" s="204"/>
      <c r="F118" s="205"/>
      <c r="G118" s="203"/>
      <c r="H118" s="206"/>
      <c r="I118" s="207"/>
      <c r="J118" s="208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>
      <c r="A119" s="200"/>
      <c r="B119" s="201"/>
      <c r="C119" s="202"/>
      <c r="D119" s="203"/>
      <c r="E119" s="204"/>
      <c r="F119" s="205"/>
      <c r="G119" s="203"/>
      <c r="H119" s="206"/>
      <c r="I119" s="207"/>
      <c r="J119" s="208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>
      <c r="A120" s="200"/>
      <c r="B120" s="201"/>
      <c r="C120" s="202"/>
      <c r="D120" s="203"/>
      <c r="E120" s="204"/>
      <c r="F120" s="205"/>
      <c r="G120" s="203"/>
      <c r="H120" s="206"/>
      <c r="I120" s="207"/>
      <c r="J120" s="208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>
      <c r="A121" s="200"/>
      <c r="B121" s="201"/>
      <c r="C121" s="202"/>
      <c r="D121" s="203"/>
      <c r="E121" s="204"/>
      <c r="F121" s="205"/>
      <c r="G121" s="203"/>
      <c r="H121" s="206"/>
      <c r="I121" s="207"/>
      <c r="J121" s="208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>
      <c r="A122" s="200"/>
      <c r="B122" s="201"/>
      <c r="C122" s="202"/>
      <c r="D122" s="203"/>
      <c r="E122" s="204"/>
      <c r="F122" s="205"/>
      <c r="G122" s="203"/>
      <c r="H122" s="206"/>
      <c r="I122" s="207"/>
      <c r="J122" s="208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>
      <c r="A123" s="200"/>
      <c r="B123" s="201"/>
      <c r="C123" s="202"/>
      <c r="D123" s="203"/>
      <c r="E123" s="204"/>
      <c r="F123" s="205"/>
      <c r="G123" s="203"/>
      <c r="H123" s="206"/>
      <c r="I123" s="207"/>
      <c r="J123" s="208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>
      <c r="A124" s="200"/>
      <c r="B124" s="201"/>
      <c r="C124" s="202"/>
      <c r="D124" s="203"/>
      <c r="E124" s="204"/>
      <c r="F124" s="205"/>
      <c r="G124" s="203"/>
      <c r="H124" s="206"/>
      <c r="I124" s="207"/>
      <c r="J124" s="208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>
      <c r="A125" s="200"/>
      <c r="B125" s="201"/>
      <c r="C125" s="202"/>
      <c r="D125" s="203"/>
      <c r="E125" s="204"/>
      <c r="F125" s="205"/>
      <c r="G125" s="203"/>
      <c r="H125" s="206"/>
      <c r="I125" s="207"/>
      <c r="J125" s="208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>
      <c r="A126" s="200"/>
      <c r="B126" s="201"/>
      <c r="C126" s="202"/>
      <c r="D126" s="203"/>
      <c r="E126" s="204"/>
      <c r="F126" s="205"/>
      <c r="G126" s="203"/>
      <c r="H126" s="206"/>
      <c r="I126" s="207"/>
      <c r="J126" s="208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>
      <c r="A127" s="200"/>
      <c r="B127" s="201"/>
      <c r="C127" s="202"/>
      <c r="D127" s="203"/>
      <c r="E127" s="204"/>
      <c r="F127" s="205"/>
      <c r="G127" s="203"/>
      <c r="H127" s="206"/>
      <c r="I127" s="207"/>
      <c r="J127" s="208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>
      <c r="A128" s="200"/>
      <c r="B128" s="201"/>
      <c r="C128" s="202"/>
      <c r="D128" s="203"/>
      <c r="E128" s="204"/>
      <c r="F128" s="205"/>
      <c r="G128" s="203"/>
      <c r="H128" s="206"/>
      <c r="I128" s="207"/>
      <c r="J128" s="208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>
      <c r="A129" s="200"/>
      <c r="B129" s="201"/>
      <c r="C129" s="202"/>
      <c r="D129" s="203"/>
      <c r="E129" s="204"/>
      <c r="F129" s="205"/>
      <c r="G129" s="203"/>
      <c r="H129" s="206"/>
      <c r="I129" s="207"/>
      <c r="J129" s="208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>
      <c r="A130" s="200"/>
      <c r="B130" s="201"/>
      <c r="C130" s="202"/>
      <c r="D130" s="203"/>
      <c r="E130" s="204"/>
      <c r="F130" s="205"/>
      <c r="G130" s="203"/>
      <c r="H130" s="206"/>
      <c r="I130" s="207"/>
      <c r="J130" s="208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>
      <c r="A131" s="200"/>
      <c r="B131" s="201"/>
      <c r="C131" s="202"/>
      <c r="D131" s="203"/>
      <c r="E131" s="204"/>
      <c r="F131" s="205"/>
      <c r="G131" s="203"/>
      <c r="H131" s="206"/>
      <c r="I131" s="207"/>
      <c r="J131" s="208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>
      <c r="A132" s="200"/>
      <c r="B132" s="201"/>
      <c r="C132" s="202"/>
      <c r="D132" s="203"/>
      <c r="E132" s="204"/>
      <c r="F132" s="205"/>
      <c r="G132" s="203"/>
      <c r="H132" s="206"/>
      <c r="I132" s="207"/>
      <c r="J132" s="208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>
      <c r="A133" s="200"/>
      <c r="B133" s="201"/>
      <c r="C133" s="202"/>
      <c r="D133" s="203"/>
      <c r="E133" s="204"/>
      <c r="F133" s="205"/>
      <c r="G133" s="203"/>
      <c r="H133" s="206"/>
      <c r="I133" s="207"/>
      <c r="J133" s="208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>
      <c r="A134" s="200"/>
      <c r="B134" s="201"/>
      <c r="C134" s="202"/>
      <c r="D134" s="203"/>
      <c r="E134" s="204"/>
      <c r="F134" s="205"/>
      <c r="G134" s="203"/>
      <c r="H134" s="206"/>
      <c r="I134" s="207"/>
      <c r="J134" s="208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>
      <c r="A135" s="200"/>
      <c r="B135" s="201"/>
      <c r="C135" s="202"/>
      <c r="D135" s="203"/>
      <c r="E135" s="204"/>
      <c r="F135" s="205"/>
      <c r="G135" s="203"/>
      <c r="H135" s="206"/>
      <c r="I135" s="207"/>
      <c r="J135" s="208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>
      <c r="A136" s="200"/>
      <c r="B136" s="201"/>
      <c r="C136" s="202"/>
      <c r="D136" s="203"/>
      <c r="E136" s="204"/>
      <c r="F136" s="205"/>
      <c r="G136" s="203"/>
      <c r="H136" s="206"/>
      <c r="I136" s="207"/>
      <c r="J136" s="208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>
      <c r="A137" s="200"/>
      <c r="B137" s="201"/>
      <c r="C137" s="202"/>
      <c r="D137" s="203"/>
      <c r="E137" s="204"/>
      <c r="F137" s="205"/>
      <c r="G137" s="203"/>
      <c r="H137" s="206"/>
      <c r="I137" s="207"/>
      <c r="J137" s="208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>
      <c r="A138" s="200"/>
      <c r="B138" s="201"/>
      <c r="C138" s="202"/>
      <c r="D138" s="203"/>
      <c r="E138" s="204"/>
      <c r="F138" s="205"/>
      <c r="G138" s="203"/>
      <c r="H138" s="206"/>
      <c r="I138" s="207"/>
      <c r="J138" s="208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>
      <c r="A139" s="200"/>
      <c r="B139" s="201"/>
      <c r="C139" s="202"/>
      <c r="D139" s="203"/>
      <c r="E139" s="204"/>
      <c r="F139" s="205"/>
      <c r="G139" s="203"/>
      <c r="H139" s="206"/>
      <c r="I139" s="207"/>
      <c r="J139" s="208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>
      <c r="A140" s="200"/>
      <c r="B140" s="201"/>
      <c r="C140" s="202"/>
      <c r="D140" s="203"/>
      <c r="E140" s="204"/>
      <c r="F140" s="205"/>
      <c r="G140" s="203"/>
      <c r="H140" s="206"/>
      <c r="I140" s="207"/>
      <c r="J140" s="208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>
      <c r="A141" s="200"/>
      <c r="B141" s="201"/>
      <c r="C141" s="202"/>
      <c r="D141" s="203"/>
      <c r="E141" s="204"/>
      <c r="F141" s="205"/>
      <c r="G141" s="203"/>
      <c r="H141" s="206"/>
      <c r="I141" s="207"/>
      <c r="J141" s="208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>
      <c r="A142" s="200"/>
      <c r="B142" s="201"/>
      <c r="C142" s="202"/>
      <c r="D142" s="203"/>
      <c r="E142" s="204"/>
      <c r="F142" s="205"/>
      <c r="G142" s="203"/>
      <c r="H142" s="206"/>
      <c r="I142" s="207"/>
      <c r="J142" s="208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>
      <c r="A143" s="200"/>
      <c r="B143" s="201"/>
      <c r="C143" s="202"/>
      <c r="D143" s="203"/>
      <c r="E143" s="204"/>
      <c r="F143" s="205"/>
      <c r="G143" s="203"/>
      <c r="H143" s="206"/>
      <c r="I143" s="207"/>
      <c r="J143" s="208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>
      <c r="A144" s="200"/>
      <c r="B144" s="201"/>
      <c r="C144" s="202"/>
      <c r="D144" s="203"/>
      <c r="E144" s="204"/>
      <c r="F144" s="205"/>
      <c r="G144" s="203"/>
      <c r="H144" s="206"/>
      <c r="I144" s="207"/>
      <c r="J144" s="208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>
      <c r="A145" s="200"/>
      <c r="B145" s="201"/>
      <c r="C145" s="202"/>
      <c r="D145" s="203"/>
      <c r="E145" s="204"/>
      <c r="F145" s="205"/>
      <c r="G145" s="203"/>
      <c r="H145" s="206"/>
      <c r="I145" s="207"/>
      <c r="J145" s="208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>
      <c r="A146" s="200"/>
      <c r="B146" s="201"/>
      <c r="C146" s="202"/>
      <c r="D146" s="203"/>
      <c r="E146" s="204"/>
      <c r="F146" s="205"/>
      <c r="G146" s="203"/>
      <c r="H146" s="206"/>
      <c r="I146" s="207"/>
      <c r="J146" s="208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>
      <c r="A147" s="200"/>
      <c r="B147" s="201"/>
      <c r="C147" s="202"/>
      <c r="D147" s="203"/>
      <c r="E147" s="204"/>
      <c r="F147" s="205"/>
      <c r="G147" s="203"/>
      <c r="H147" s="206"/>
      <c r="I147" s="207"/>
      <c r="J147" s="208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>
      <c r="A148" s="200"/>
      <c r="B148" s="201"/>
      <c r="C148" s="202"/>
      <c r="D148" s="203"/>
      <c r="E148" s="204"/>
      <c r="F148" s="205"/>
      <c r="G148" s="203"/>
      <c r="H148" s="206"/>
      <c r="I148" s="207"/>
      <c r="J148" s="208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>
      <c r="A149" s="200"/>
      <c r="B149" s="201"/>
      <c r="C149" s="202"/>
      <c r="D149" s="203"/>
      <c r="E149" s="204"/>
      <c r="F149" s="205"/>
      <c r="G149" s="203"/>
      <c r="H149" s="206"/>
      <c r="I149" s="207"/>
      <c r="J149" s="208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>
      <c r="A150" s="200"/>
      <c r="B150" s="201"/>
      <c r="C150" s="202"/>
      <c r="D150" s="203"/>
      <c r="E150" s="204"/>
      <c r="F150" s="205"/>
      <c r="G150" s="203"/>
      <c r="H150" s="206"/>
      <c r="I150" s="207"/>
      <c r="J150" s="208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>
      <c r="A151" s="200"/>
      <c r="B151" s="201"/>
      <c r="C151" s="202"/>
      <c r="D151" s="203"/>
      <c r="E151" s="204"/>
      <c r="F151" s="205"/>
      <c r="G151" s="203"/>
      <c r="H151" s="206"/>
      <c r="I151" s="207"/>
      <c r="J151" s="208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>
      <c r="A152" s="200"/>
      <c r="B152" s="201"/>
      <c r="C152" s="202"/>
      <c r="D152" s="203"/>
      <c r="E152" s="204"/>
      <c r="F152" s="205"/>
      <c r="G152" s="203"/>
      <c r="H152" s="206"/>
      <c r="I152" s="207"/>
      <c r="J152" s="208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>
      <c r="A153" s="200"/>
      <c r="B153" s="201"/>
      <c r="C153" s="202"/>
      <c r="D153" s="203"/>
      <c r="E153" s="204"/>
      <c r="F153" s="205"/>
      <c r="G153" s="203"/>
      <c r="H153" s="206"/>
      <c r="I153" s="207"/>
      <c r="J153" s="208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>
      <c r="A154" s="200"/>
      <c r="B154" s="201"/>
      <c r="C154" s="202"/>
      <c r="D154" s="203"/>
      <c r="E154" s="204"/>
      <c r="F154" s="205"/>
      <c r="G154" s="203"/>
      <c r="H154" s="206"/>
      <c r="I154" s="207"/>
      <c r="J154" s="208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>
      <c r="A155" s="200"/>
      <c r="B155" s="201"/>
      <c r="C155" s="202"/>
      <c r="D155" s="203"/>
      <c r="E155" s="204"/>
      <c r="F155" s="205"/>
      <c r="G155" s="203"/>
      <c r="H155" s="206"/>
      <c r="I155" s="207"/>
      <c r="J155" s="208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>
      <c r="A156" s="200"/>
      <c r="B156" s="201"/>
      <c r="C156" s="202"/>
      <c r="D156" s="203"/>
      <c r="E156" s="204"/>
      <c r="F156" s="205"/>
      <c r="G156" s="203"/>
      <c r="H156" s="206"/>
      <c r="I156" s="207"/>
      <c r="J156" s="208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>
      <c r="A157" s="200"/>
      <c r="B157" s="201"/>
      <c r="C157" s="202"/>
      <c r="D157" s="203"/>
      <c r="E157" s="204"/>
      <c r="F157" s="205"/>
      <c r="G157" s="203"/>
      <c r="H157" s="206"/>
      <c r="I157" s="207"/>
      <c r="J157" s="208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>
      <c r="A158" s="200"/>
      <c r="B158" s="201"/>
      <c r="C158" s="202"/>
      <c r="D158" s="203"/>
      <c r="E158" s="204"/>
      <c r="F158" s="205"/>
      <c r="G158" s="203"/>
      <c r="H158" s="206"/>
      <c r="I158" s="207"/>
      <c r="J158" s="208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>
      <c r="A159" s="200"/>
      <c r="B159" s="201"/>
      <c r="C159" s="202"/>
      <c r="D159" s="203"/>
      <c r="E159" s="204"/>
      <c r="F159" s="205"/>
      <c r="G159" s="203"/>
      <c r="H159" s="206"/>
      <c r="I159" s="207"/>
      <c r="J159" s="208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>
      <c r="A160" s="200"/>
      <c r="B160" s="201"/>
      <c r="C160" s="202"/>
      <c r="D160" s="203"/>
      <c r="E160" s="204"/>
      <c r="F160" s="205"/>
      <c r="G160" s="203"/>
      <c r="H160" s="206"/>
      <c r="I160" s="207"/>
      <c r="J160" s="208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>
      <c r="A161" s="200"/>
      <c r="B161" s="201"/>
      <c r="C161" s="202"/>
      <c r="D161" s="203"/>
      <c r="E161" s="204"/>
      <c r="F161" s="205"/>
      <c r="G161" s="203"/>
      <c r="H161" s="206"/>
      <c r="I161" s="207"/>
      <c r="J161" s="208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>
      <c r="A162" s="200"/>
      <c r="B162" s="201"/>
      <c r="C162" s="202"/>
      <c r="D162" s="203"/>
      <c r="E162" s="204"/>
      <c r="F162" s="205"/>
      <c r="G162" s="203"/>
      <c r="H162" s="206"/>
      <c r="I162" s="207"/>
      <c r="J162" s="208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>
      <c r="A163" s="200"/>
      <c r="B163" s="201"/>
      <c r="C163" s="202"/>
      <c r="D163" s="203"/>
      <c r="E163" s="204"/>
      <c r="F163" s="205"/>
      <c r="G163" s="203"/>
      <c r="H163" s="206"/>
      <c r="I163" s="207"/>
      <c r="J163" s="208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>
      <c r="A164" s="200"/>
      <c r="B164" s="201"/>
      <c r="C164" s="202"/>
      <c r="D164" s="203"/>
      <c r="E164" s="204"/>
      <c r="F164" s="205"/>
      <c r="G164" s="203"/>
      <c r="H164" s="206"/>
      <c r="I164" s="207"/>
      <c r="J164" s="208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>
      <c r="A165" s="200"/>
      <c r="B165" s="201"/>
      <c r="C165" s="202"/>
      <c r="D165" s="203"/>
      <c r="E165" s="204"/>
      <c r="F165" s="205"/>
      <c r="G165" s="203"/>
      <c r="H165" s="206"/>
      <c r="I165" s="207"/>
      <c r="J165" s="208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>
      <c r="A166" s="200"/>
      <c r="B166" s="201"/>
      <c r="C166" s="202"/>
      <c r="D166" s="203"/>
      <c r="E166" s="204"/>
      <c r="F166" s="205"/>
      <c r="G166" s="203"/>
      <c r="H166" s="206"/>
      <c r="I166" s="207"/>
      <c r="J166" s="208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>
      <c r="A167" s="200"/>
      <c r="B167" s="201"/>
      <c r="C167" s="202"/>
      <c r="D167" s="203"/>
      <c r="E167" s="204"/>
      <c r="F167" s="205"/>
      <c r="G167" s="203"/>
      <c r="H167" s="206"/>
      <c r="I167" s="207"/>
      <c r="J167" s="208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>
      <c r="A168" s="200"/>
      <c r="B168" s="201"/>
      <c r="C168" s="202"/>
      <c r="D168" s="203"/>
      <c r="E168" s="204"/>
      <c r="F168" s="205"/>
      <c r="G168" s="203"/>
      <c r="H168" s="206"/>
      <c r="I168" s="207"/>
      <c r="J168" s="208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>
      <c r="A169" s="200"/>
      <c r="B169" s="201"/>
      <c r="C169" s="202"/>
      <c r="D169" s="203"/>
      <c r="E169" s="204"/>
      <c r="F169" s="205"/>
      <c r="G169" s="203"/>
      <c r="H169" s="206"/>
      <c r="I169" s="207"/>
      <c r="J169" s="208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>
      <c r="A170" s="200"/>
      <c r="B170" s="201"/>
      <c r="C170" s="202"/>
      <c r="D170" s="203"/>
      <c r="E170" s="204"/>
      <c r="F170" s="205"/>
      <c r="G170" s="203"/>
      <c r="H170" s="206"/>
      <c r="I170" s="207"/>
      <c r="J170" s="208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>
      <c r="A171" s="200"/>
      <c r="B171" s="201"/>
      <c r="C171" s="202"/>
      <c r="D171" s="203"/>
      <c r="E171" s="204"/>
      <c r="F171" s="205"/>
      <c r="G171" s="203"/>
      <c r="H171" s="206"/>
      <c r="I171" s="207"/>
      <c r="J171" s="208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>
      <c r="A172" s="200"/>
      <c r="B172" s="201"/>
      <c r="C172" s="202"/>
      <c r="D172" s="203"/>
      <c r="E172" s="204"/>
      <c r="F172" s="205"/>
      <c r="G172" s="203"/>
      <c r="H172" s="206"/>
      <c r="I172" s="207"/>
      <c r="J172" s="208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>
      <c r="A173" s="200"/>
      <c r="B173" s="201"/>
      <c r="C173" s="202"/>
      <c r="D173" s="203"/>
      <c r="E173" s="204"/>
      <c r="F173" s="205"/>
      <c r="G173" s="203"/>
      <c r="H173" s="206"/>
      <c r="I173" s="207"/>
      <c r="J173" s="208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>
      <c r="A174" s="200"/>
      <c r="B174" s="201"/>
      <c r="C174" s="202"/>
      <c r="D174" s="203"/>
      <c r="E174" s="204"/>
      <c r="F174" s="205"/>
      <c r="G174" s="203"/>
      <c r="H174" s="206"/>
      <c r="I174" s="207"/>
      <c r="J174" s="208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>
      <c r="A175" s="200"/>
      <c r="B175" s="201"/>
      <c r="C175" s="202"/>
      <c r="D175" s="203"/>
      <c r="E175" s="204"/>
      <c r="F175" s="205"/>
      <c r="G175" s="203"/>
      <c r="H175" s="206"/>
      <c r="I175" s="207"/>
      <c r="J175" s="208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>
      <c r="A176" s="200"/>
      <c r="B176" s="201"/>
      <c r="C176" s="202"/>
      <c r="D176" s="203"/>
      <c r="E176" s="204"/>
      <c r="F176" s="205"/>
      <c r="G176" s="203"/>
      <c r="H176" s="206"/>
      <c r="I176" s="207"/>
      <c r="J176" s="208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>
      <c r="A177" s="200"/>
      <c r="B177" s="201"/>
      <c r="C177" s="202"/>
      <c r="D177" s="203"/>
      <c r="E177" s="204"/>
      <c r="F177" s="205"/>
      <c r="G177" s="203"/>
      <c r="H177" s="206"/>
      <c r="I177" s="207"/>
      <c r="J177" s="208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>
      <c r="A178" s="200"/>
      <c r="B178" s="201"/>
      <c r="C178" s="202"/>
      <c r="D178" s="203"/>
      <c r="E178" s="204"/>
      <c r="F178" s="205"/>
      <c r="G178" s="203"/>
      <c r="H178" s="206"/>
      <c r="I178" s="207"/>
      <c r="J178" s="208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>
      <c r="A179" s="200"/>
      <c r="B179" s="201"/>
      <c r="C179" s="202"/>
      <c r="D179" s="203"/>
      <c r="E179" s="204"/>
      <c r="F179" s="205"/>
      <c r="G179" s="203"/>
      <c r="H179" s="206"/>
      <c r="I179" s="207"/>
      <c r="J179" s="208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>
      <c r="A180" s="200"/>
      <c r="B180" s="201"/>
      <c r="C180" s="202"/>
      <c r="D180" s="203"/>
      <c r="E180" s="204"/>
      <c r="F180" s="205"/>
      <c r="G180" s="203"/>
      <c r="H180" s="206"/>
      <c r="I180" s="207"/>
      <c r="J180" s="208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>
      <c r="A181" s="200"/>
      <c r="B181" s="201"/>
      <c r="C181" s="202"/>
      <c r="D181" s="203"/>
      <c r="E181" s="204"/>
      <c r="F181" s="205"/>
      <c r="G181" s="203"/>
      <c r="H181" s="206"/>
      <c r="I181" s="207"/>
      <c r="J181" s="208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>
      <c r="A182" s="200"/>
      <c r="B182" s="201"/>
      <c r="C182" s="202"/>
      <c r="D182" s="203"/>
      <c r="E182" s="204"/>
      <c r="F182" s="205"/>
      <c r="G182" s="203"/>
      <c r="H182" s="206"/>
      <c r="I182" s="207"/>
      <c r="J182" s="208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>
      <c r="A183" s="200"/>
      <c r="B183" s="201"/>
      <c r="C183" s="202"/>
      <c r="D183" s="203"/>
      <c r="E183" s="204"/>
      <c r="F183" s="205"/>
      <c r="G183" s="203"/>
      <c r="H183" s="206"/>
      <c r="I183" s="207"/>
      <c r="J183" s="208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>
      <c r="A184" s="200"/>
      <c r="B184" s="201"/>
      <c r="C184" s="202"/>
      <c r="D184" s="203"/>
      <c r="E184" s="204"/>
      <c r="F184" s="205"/>
      <c r="G184" s="203"/>
      <c r="H184" s="206"/>
      <c r="I184" s="207"/>
      <c r="J184" s="208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>
      <c r="A185" s="200"/>
      <c r="B185" s="201"/>
      <c r="C185" s="202"/>
      <c r="D185" s="203"/>
      <c r="E185" s="204"/>
      <c r="F185" s="205"/>
      <c r="G185" s="203"/>
      <c r="H185" s="206"/>
      <c r="I185" s="207"/>
      <c r="J185" s="208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>
      <c r="A186" s="200"/>
      <c r="B186" s="201"/>
      <c r="C186" s="202"/>
      <c r="D186" s="203"/>
      <c r="E186" s="204"/>
      <c r="F186" s="205"/>
      <c r="G186" s="203"/>
      <c r="H186" s="206"/>
      <c r="I186" s="207"/>
      <c r="J186" s="208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>
      <c r="A187" s="200"/>
      <c r="B187" s="201"/>
      <c r="C187" s="202"/>
      <c r="D187" s="203"/>
      <c r="E187" s="204"/>
      <c r="F187" s="205"/>
      <c r="G187" s="203"/>
      <c r="H187" s="206"/>
      <c r="I187" s="207"/>
      <c r="J187" s="208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>
      <c r="A188" s="200"/>
      <c r="B188" s="201"/>
      <c r="C188" s="202"/>
      <c r="D188" s="203"/>
      <c r="E188" s="204"/>
      <c r="F188" s="205"/>
      <c r="G188" s="203"/>
      <c r="H188" s="206"/>
      <c r="I188" s="207"/>
      <c r="J188" s="208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>
      <c r="A189" s="200"/>
      <c r="B189" s="201"/>
      <c r="C189" s="202"/>
      <c r="D189" s="203"/>
      <c r="E189" s="204"/>
      <c r="F189" s="205"/>
      <c r="G189" s="203"/>
      <c r="H189" s="206"/>
      <c r="I189" s="207"/>
      <c r="J189" s="208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>
      <c r="A190" s="200"/>
      <c r="B190" s="201"/>
      <c r="C190" s="202"/>
      <c r="D190" s="203"/>
      <c r="E190" s="204"/>
      <c r="F190" s="205"/>
      <c r="G190" s="203"/>
      <c r="H190" s="206"/>
      <c r="I190" s="207"/>
      <c r="J190" s="208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>
      <c r="A191" s="200"/>
      <c r="B191" s="201"/>
      <c r="C191" s="202"/>
      <c r="D191" s="203"/>
      <c r="E191" s="204"/>
      <c r="F191" s="205"/>
      <c r="G191" s="203"/>
      <c r="H191" s="206"/>
      <c r="I191" s="207"/>
      <c r="J191" s="208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>
      <c r="A192" s="200"/>
      <c r="B192" s="201"/>
      <c r="C192" s="202"/>
      <c r="D192" s="203"/>
      <c r="E192" s="204"/>
      <c r="F192" s="205"/>
      <c r="G192" s="203"/>
      <c r="H192" s="206"/>
      <c r="I192" s="207"/>
      <c r="J192" s="208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>
      <c r="A193" s="200"/>
      <c r="B193" s="201"/>
      <c r="C193" s="202"/>
      <c r="D193" s="203"/>
      <c r="E193" s="204"/>
      <c r="F193" s="205"/>
      <c r="G193" s="203"/>
      <c r="H193" s="206"/>
      <c r="I193" s="207"/>
      <c r="J193" s="208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>
      <c r="A194" s="200"/>
      <c r="B194" s="201"/>
      <c r="C194" s="202"/>
      <c r="D194" s="203"/>
      <c r="E194" s="204"/>
      <c r="F194" s="205"/>
      <c r="G194" s="203"/>
      <c r="H194" s="206"/>
      <c r="I194" s="207"/>
      <c r="J194" s="208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>
      <c r="A195" s="200"/>
      <c r="B195" s="201"/>
      <c r="C195" s="202"/>
      <c r="D195" s="203"/>
      <c r="E195" s="204"/>
      <c r="F195" s="205"/>
      <c r="G195" s="203"/>
      <c r="H195" s="206"/>
      <c r="I195" s="207"/>
      <c r="J195" s="208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>
      <c r="A196" s="200"/>
      <c r="B196" s="201"/>
      <c r="C196" s="202"/>
      <c r="D196" s="203"/>
      <c r="E196" s="204"/>
      <c r="F196" s="205"/>
      <c r="G196" s="203"/>
      <c r="H196" s="206"/>
      <c r="I196" s="207"/>
      <c r="J196" s="208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>
      <c r="A197" s="200"/>
      <c r="B197" s="201"/>
      <c r="C197" s="202"/>
      <c r="D197" s="203"/>
      <c r="E197" s="204"/>
      <c r="F197" s="205"/>
      <c r="G197" s="203"/>
      <c r="H197" s="206"/>
      <c r="I197" s="207"/>
      <c r="J197" s="208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>
      <c r="A198" s="200"/>
      <c r="B198" s="201"/>
      <c r="C198" s="202"/>
      <c r="D198" s="203"/>
      <c r="E198" s="204"/>
      <c r="F198" s="205"/>
      <c r="G198" s="203"/>
      <c r="H198" s="206"/>
      <c r="I198" s="207"/>
      <c r="J198" s="208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>
      <c r="A199" s="200"/>
      <c r="B199" s="201"/>
      <c r="C199" s="202"/>
      <c r="D199" s="203"/>
      <c r="E199" s="204"/>
      <c r="F199" s="205"/>
      <c r="G199" s="203"/>
      <c r="H199" s="206"/>
      <c r="I199" s="207"/>
      <c r="J199" s="208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>
      <c r="A200" s="200"/>
      <c r="B200" s="201"/>
      <c r="C200" s="202"/>
      <c r="D200" s="203"/>
      <c r="E200" s="204"/>
      <c r="F200" s="205"/>
      <c r="G200" s="203"/>
      <c r="H200" s="206"/>
      <c r="I200" s="207"/>
      <c r="J200" s="208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>
      <c r="A201" s="200"/>
      <c r="B201" s="201"/>
      <c r="C201" s="202"/>
      <c r="D201" s="203"/>
      <c r="E201" s="204"/>
      <c r="F201" s="205"/>
      <c r="G201" s="203"/>
      <c r="H201" s="206"/>
      <c r="I201" s="207"/>
      <c r="J201" s="208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>
      <c r="A202" s="200"/>
      <c r="B202" s="201"/>
      <c r="C202" s="202"/>
      <c r="D202" s="203"/>
      <c r="E202" s="204"/>
      <c r="F202" s="205"/>
      <c r="G202" s="203"/>
      <c r="H202" s="206"/>
      <c r="I202" s="207"/>
      <c r="J202" s="208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>
      <c r="A203" s="200"/>
      <c r="B203" s="201"/>
      <c r="C203" s="202"/>
      <c r="D203" s="203"/>
      <c r="E203" s="204"/>
      <c r="F203" s="205"/>
      <c r="G203" s="203"/>
      <c r="H203" s="206"/>
      <c r="I203" s="207"/>
      <c r="J203" s="208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>
      <c r="A204" s="200"/>
      <c r="B204" s="201"/>
      <c r="C204" s="202"/>
      <c r="D204" s="203"/>
      <c r="E204" s="204"/>
      <c r="F204" s="205"/>
      <c r="G204" s="203"/>
      <c r="H204" s="206"/>
      <c r="I204" s="207"/>
      <c r="J204" s="208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>
      <c r="A205" s="200"/>
      <c r="B205" s="201"/>
      <c r="C205" s="202"/>
      <c r="D205" s="203"/>
      <c r="E205" s="204"/>
      <c r="F205" s="205"/>
      <c r="G205" s="203"/>
      <c r="H205" s="206"/>
      <c r="I205" s="207"/>
      <c r="J205" s="208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>
      <c r="A206" s="200"/>
      <c r="B206" s="201"/>
      <c r="C206" s="202"/>
      <c r="D206" s="203"/>
      <c r="E206" s="204"/>
      <c r="F206" s="205"/>
      <c r="G206" s="203"/>
      <c r="H206" s="206"/>
      <c r="I206" s="207"/>
      <c r="J206" s="208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>
      <c r="A207" s="200"/>
      <c r="B207" s="201"/>
      <c r="C207" s="202"/>
      <c r="D207" s="203"/>
      <c r="E207" s="204"/>
      <c r="F207" s="205"/>
      <c r="G207" s="203"/>
      <c r="H207" s="206"/>
      <c r="I207" s="207"/>
      <c r="J207" s="208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>
      <c r="A208" s="200"/>
      <c r="B208" s="201"/>
      <c r="C208" s="202"/>
      <c r="D208" s="203"/>
      <c r="E208" s="204"/>
      <c r="F208" s="205"/>
      <c r="G208" s="203"/>
      <c r="H208" s="206"/>
      <c r="I208" s="207"/>
      <c r="J208" s="208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>
      <c r="A209" s="200"/>
      <c r="B209" s="201"/>
      <c r="C209" s="202"/>
      <c r="D209" s="203"/>
      <c r="E209" s="204"/>
      <c r="F209" s="205"/>
      <c r="G209" s="203"/>
      <c r="H209" s="206"/>
      <c r="I209" s="207"/>
      <c r="J209" s="208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>
      <c r="A210" s="200"/>
      <c r="B210" s="201"/>
      <c r="C210" s="202"/>
      <c r="D210" s="203"/>
      <c r="E210" s="204"/>
      <c r="F210" s="205"/>
      <c r="G210" s="203"/>
      <c r="H210" s="206"/>
      <c r="I210" s="207"/>
      <c r="J210" s="208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>
      <c r="A211" s="200"/>
      <c r="B211" s="201"/>
      <c r="C211" s="202"/>
      <c r="D211" s="203"/>
      <c r="E211" s="204"/>
      <c r="F211" s="205"/>
      <c r="G211" s="203"/>
      <c r="H211" s="206"/>
      <c r="I211" s="207"/>
      <c r="J211" s="208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>
      <c r="A212" s="200"/>
      <c r="B212" s="201"/>
      <c r="C212" s="202"/>
      <c r="D212" s="203"/>
      <c r="E212" s="204"/>
      <c r="F212" s="205"/>
      <c r="G212" s="203"/>
      <c r="H212" s="206"/>
      <c r="I212" s="207"/>
      <c r="J212" s="208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>
      <c r="A213" s="200"/>
      <c r="B213" s="201"/>
      <c r="C213" s="202"/>
      <c r="D213" s="203"/>
      <c r="E213" s="204"/>
      <c r="F213" s="205"/>
      <c r="G213" s="203"/>
      <c r="H213" s="206"/>
      <c r="I213" s="207"/>
      <c r="J213" s="208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>
      <c r="A214" s="200"/>
      <c r="B214" s="201"/>
      <c r="C214" s="202"/>
      <c r="D214" s="203"/>
      <c r="E214" s="204"/>
      <c r="F214" s="205"/>
      <c r="G214" s="203"/>
      <c r="H214" s="206"/>
      <c r="I214" s="207"/>
      <c r="J214" s="208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>
      <c r="A215" s="200"/>
      <c r="B215" s="201"/>
      <c r="C215" s="202"/>
      <c r="D215" s="203"/>
      <c r="E215" s="204"/>
      <c r="F215" s="205"/>
      <c r="G215" s="203"/>
      <c r="H215" s="206"/>
      <c r="I215" s="207"/>
      <c r="J215" s="208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>
      <c r="A216" s="200"/>
      <c r="B216" s="201"/>
      <c r="C216" s="202"/>
      <c r="D216" s="203"/>
      <c r="E216" s="204"/>
      <c r="F216" s="205"/>
      <c r="G216" s="203"/>
      <c r="H216" s="206"/>
      <c r="I216" s="207"/>
      <c r="J216" s="208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>
      <c r="A217" s="200"/>
      <c r="B217" s="201"/>
      <c r="C217" s="202"/>
      <c r="D217" s="203"/>
      <c r="E217" s="204"/>
      <c r="F217" s="205"/>
      <c r="G217" s="203"/>
      <c r="H217" s="206"/>
      <c r="I217" s="207"/>
      <c r="J217" s="208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>
      <c r="A218" s="200"/>
      <c r="B218" s="201"/>
      <c r="C218" s="202"/>
      <c r="D218" s="203"/>
      <c r="E218" s="204"/>
      <c r="F218" s="205"/>
      <c r="G218" s="203"/>
      <c r="H218" s="206"/>
      <c r="I218" s="207"/>
      <c r="J218" s="208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>
      <c r="A219" s="200"/>
      <c r="B219" s="201"/>
      <c r="C219" s="202"/>
      <c r="D219" s="203"/>
      <c r="E219" s="204"/>
      <c r="F219" s="205"/>
      <c r="G219" s="203"/>
      <c r="H219" s="206"/>
      <c r="I219" s="207"/>
      <c r="J219" s="208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>
      <c r="A220" s="200"/>
      <c r="B220" s="201"/>
      <c r="C220" s="202"/>
      <c r="D220" s="203"/>
      <c r="E220" s="204"/>
      <c r="F220" s="205"/>
      <c r="G220" s="203"/>
      <c r="H220" s="206"/>
      <c r="I220" s="207"/>
      <c r="J220" s="208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>
      <c r="A221" s="200"/>
      <c r="B221" s="201"/>
      <c r="C221" s="202"/>
      <c r="D221" s="203"/>
      <c r="E221" s="204"/>
      <c r="F221" s="205"/>
      <c r="G221" s="203"/>
      <c r="H221" s="206"/>
      <c r="I221" s="207"/>
      <c r="J221" s="208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>
      <c r="A222" s="200"/>
      <c r="B222" s="201"/>
      <c r="C222" s="202"/>
      <c r="D222" s="203"/>
      <c r="E222" s="204"/>
      <c r="F222" s="205"/>
      <c r="G222" s="203"/>
      <c r="H222" s="206"/>
      <c r="I222" s="207"/>
      <c r="J222" s="208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>
      <c r="A223" s="200"/>
      <c r="B223" s="201"/>
      <c r="C223" s="202"/>
      <c r="D223" s="203"/>
      <c r="E223" s="204"/>
      <c r="F223" s="205"/>
      <c r="G223" s="203"/>
      <c r="H223" s="206"/>
      <c r="I223" s="207"/>
      <c r="J223" s="208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>
      <c r="A224" s="200"/>
      <c r="B224" s="201"/>
      <c r="C224" s="202"/>
      <c r="D224" s="203"/>
      <c r="E224" s="204"/>
      <c r="F224" s="205"/>
      <c r="G224" s="203"/>
      <c r="H224" s="206"/>
      <c r="I224" s="207"/>
      <c r="J224" s="208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>
      <c r="A225" s="200"/>
      <c r="B225" s="201"/>
      <c r="C225" s="202"/>
      <c r="D225" s="203"/>
      <c r="E225" s="204"/>
      <c r="F225" s="205"/>
      <c r="G225" s="203"/>
      <c r="H225" s="206"/>
      <c r="I225" s="207"/>
      <c r="J225" s="208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>
      <c r="A226" s="200"/>
      <c r="B226" s="201"/>
      <c r="C226" s="202"/>
      <c r="D226" s="203"/>
      <c r="E226" s="204"/>
      <c r="F226" s="205"/>
      <c r="G226" s="203"/>
      <c r="H226" s="206"/>
      <c r="I226" s="207"/>
      <c r="J226" s="208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>
      <c r="A227" s="200"/>
      <c r="B227" s="201"/>
      <c r="C227" s="202"/>
      <c r="D227" s="203"/>
      <c r="E227" s="204"/>
      <c r="F227" s="205"/>
      <c r="G227" s="203"/>
      <c r="H227" s="206"/>
      <c r="I227" s="207"/>
      <c r="J227" s="208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>
      <c r="A228" s="200"/>
      <c r="B228" s="201"/>
      <c r="C228" s="202"/>
      <c r="D228" s="203"/>
      <c r="E228" s="204"/>
      <c r="F228" s="205"/>
      <c r="G228" s="203"/>
      <c r="H228" s="206"/>
      <c r="I228" s="207"/>
      <c r="J228" s="208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>
      <c r="A229" s="200"/>
      <c r="B229" s="201"/>
      <c r="C229" s="202"/>
      <c r="D229" s="203"/>
      <c r="E229" s="204"/>
      <c r="F229" s="205"/>
      <c r="G229" s="203"/>
      <c r="H229" s="206"/>
      <c r="I229" s="207"/>
      <c r="J229" s="208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>
      <c r="A230" s="200"/>
      <c r="B230" s="201"/>
      <c r="C230" s="202"/>
      <c r="D230" s="203"/>
      <c r="E230" s="204"/>
      <c r="F230" s="205"/>
      <c r="G230" s="203"/>
      <c r="H230" s="206"/>
      <c r="I230" s="207"/>
      <c r="J230" s="208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>
      <c r="A231" s="200"/>
      <c r="B231" s="201"/>
      <c r="C231" s="202"/>
      <c r="D231" s="203"/>
      <c r="E231" s="204"/>
      <c r="F231" s="205"/>
      <c r="G231" s="203"/>
      <c r="H231" s="206"/>
      <c r="I231" s="207"/>
      <c r="J231" s="208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>
      <c r="A232" s="200"/>
      <c r="B232" s="201"/>
      <c r="C232" s="202"/>
      <c r="D232" s="203"/>
      <c r="E232" s="204"/>
      <c r="F232" s="205"/>
      <c r="G232" s="203"/>
      <c r="H232" s="206"/>
      <c r="I232" s="207"/>
      <c r="J232" s="208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>
      <c r="A233" s="200"/>
      <c r="B233" s="201"/>
      <c r="C233" s="202"/>
      <c r="D233" s="203"/>
      <c r="E233" s="204"/>
      <c r="F233" s="205"/>
      <c r="G233" s="203"/>
      <c r="H233" s="206"/>
      <c r="I233" s="207"/>
      <c r="J233" s="208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>
      <c r="A234" s="200"/>
      <c r="B234" s="201"/>
      <c r="C234" s="202"/>
      <c r="D234" s="203"/>
      <c r="E234" s="204"/>
      <c r="F234" s="205"/>
      <c r="G234" s="203"/>
      <c r="H234" s="206"/>
      <c r="I234" s="207"/>
      <c r="J234" s="208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>
      <c r="A235" s="200"/>
      <c r="B235" s="201"/>
      <c r="C235" s="202"/>
      <c r="D235" s="203"/>
      <c r="E235" s="204"/>
      <c r="F235" s="205"/>
      <c r="G235" s="203"/>
      <c r="H235" s="206"/>
      <c r="I235" s="207"/>
      <c r="J235" s="208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>
      <c r="A236" s="200"/>
      <c r="B236" s="201"/>
      <c r="C236" s="202"/>
      <c r="D236" s="203"/>
      <c r="E236" s="204"/>
      <c r="F236" s="205"/>
      <c r="G236" s="203"/>
      <c r="H236" s="206"/>
      <c r="I236" s="207"/>
      <c r="J236" s="208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>
      <c r="A237" s="200"/>
      <c r="B237" s="201"/>
      <c r="C237" s="202"/>
      <c r="D237" s="203"/>
      <c r="E237" s="204"/>
      <c r="F237" s="205"/>
      <c r="G237" s="203"/>
      <c r="H237" s="206"/>
      <c r="I237" s="207"/>
      <c r="J237" s="208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>
      <c r="A238" s="200"/>
      <c r="B238" s="201"/>
      <c r="C238" s="202"/>
      <c r="D238" s="203"/>
      <c r="E238" s="204"/>
      <c r="F238" s="205"/>
      <c r="G238" s="203"/>
      <c r="H238" s="206"/>
      <c r="I238" s="207"/>
      <c r="J238" s="208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>
      <c r="A239" s="200"/>
      <c r="B239" s="201"/>
      <c r="C239" s="202"/>
      <c r="D239" s="203"/>
      <c r="E239" s="204"/>
      <c r="F239" s="205"/>
      <c r="G239" s="203"/>
      <c r="H239" s="206"/>
      <c r="I239" s="207"/>
      <c r="J239" s="208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>
      <c r="A240" s="200"/>
      <c r="B240" s="201"/>
      <c r="C240" s="202"/>
      <c r="D240" s="203"/>
      <c r="E240" s="204"/>
      <c r="F240" s="205"/>
      <c r="G240" s="203"/>
      <c r="H240" s="206"/>
      <c r="I240" s="207"/>
      <c r="J240" s="208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>
      <c r="A241" s="200"/>
      <c r="B241" s="201"/>
      <c r="C241" s="202"/>
      <c r="D241" s="203"/>
      <c r="E241" s="204"/>
      <c r="F241" s="205"/>
      <c r="G241" s="203"/>
      <c r="H241" s="206"/>
      <c r="I241" s="207"/>
      <c r="J241" s="208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>
      <c r="A242" s="200"/>
      <c r="B242" s="201"/>
      <c r="C242" s="202"/>
      <c r="D242" s="203"/>
      <c r="E242" s="204"/>
      <c r="F242" s="205"/>
      <c r="G242" s="203"/>
      <c r="H242" s="206"/>
      <c r="I242" s="207"/>
      <c r="J242" s="208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>
      <c r="A243" s="200"/>
      <c r="B243" s="201"/>
      <c r="C243" s="202"/>
      <c r="D243" s="203"/>
      <c r="E243" s="204"/>
      <c r="F243" s="205"/>
      <c r="G243" s="203"/>
      <c r="H243" s="206"/>
      <c r="I243" s="207"/>
      <c r="J243" s="208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>
      <c r="A244" s="200"/>
      <c r="B244" s="201"/>
      <c r="C244" s="202"/>
      <c r="D244" s="203"/>
      <c r="E244" s="204"/>
      <c r="F244" s="205"/>
      <c r="G244" s="203"/>
      <c r="H244" s="206"/>
      <c r="I244" s="207"/>
      <c r="J244" s="208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>
      <c r="A245" s="200"/>
      <c r="B245" s="201"/>
      <c r="C245" s="202"/>
      <c r="D245" s="203"/>
      <c r="E245" s="204"/>
      <c r="F245" s="205"/>
      <c r="G245" s="203"/>
      <c r="H245" s="206"/>
      <c r="I245" s="207"/>
      <c r="J245" s="208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>
      <c r="A246" s="200"/>
      <c r="B246" s="201"/>
      <c r="C246" s="202"/>
      <c r="D246" s="203"/>
      <c r="E246" s="204"/>
      <c r="F246" s="205"/>
      <c r="G246" s="203"/>
      <c r="H246" s="206"/>
      <c r="I246" s="207"/>
      <c r="J246" s="208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  <row r="247">
      <c r="A247" s="200"/>
      <c r="B247" s="201"/>
      <c r="C247" s="202"/>
      <c r="D247" s="203"/>
      <c r="E247" s="204"/>
      <c r="F247" s="205"/>
      <c r="G247" s="203"/>
      <c r="H247" s="206"/>
      <c r="I247" s="207"/>
      <c r="J247" s="208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</row>
    <row r="248">
      <c r="A248" s="200"/>
      <c r="B248" s="201"/>
      <c r="C248" s="202"/>
      <c r="D248" s="203"/>
      <c r="E248" s="204"/>
      <c r="F248" s="205"/>
      <c r="G248" s="203"/>
      <c r="H248" s="206"/>
      <c r="I248" s="207"/>
      <c r="J248" s="208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</row>
    <row r="249">
      <c r="A249" s="200"/>
      <c r="B249" s="201"/>
      <c r="C249" s="202"/>
      <c r="D249" s="203"/>
      <c r="E249" s="204"/>
      <c r="F249" s="205"/>
      <c r="G249" s="203"/>
      <c r="H249" s="206"/>
      <c r="I249" s="207"/>
      <c r="J249" s="208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</row>
    <row r="250">
      <c r="A250" s="200"/>
      <c r="B250" s="201"/>
      <c r="C250" s="202"/>
      <c r="D250" s="203"/>
      <c r="E250" s="204"/>
      <c r="F250" s="205"/>
      <c r="G250" s="203"/>
      <c r="H250" s="206"/>
      <c r="I250" s="207"/>
      <c r="J250" s="208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</row>
    <row r="251">
      <c r="A251" s="200"/>
      <c r="B251" s="201"/>
      <c r="C251" s="202"/>
      <c r="D251" s="203"/>
      <c r="E251" s="204"/>
      <c r="F251" s="205"/>
      <c r="G251" s="203"/>
      <c r="H251" s="206"/>
      <c r="I251" s="207"/>
      <c r="J251" s="208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</row>
    <row r="252">
      <c r="A252" s="200"/>
      <c r="B252" s="201"/>
      <c r="C252" s="202"/>
      <c r="D252" s="203"/>
      <c r="E252" s="204"/>
      <c r="F252" s="205"/>
      <c r="G252" s="203"/>
      <c r="H252" s="206"/>
      <c r="I252" s="207"/>
      <c r="J252" s="208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</row>
    <row r="253">
      <c r="A253" s="200"/>
      <c r="B253" s="201"/>
      <c r="C253" s="202"/>
      <c r="D253" s="203"/>
      <c r="E253" s="204"/>
      <c r="F253" s="205"/>
      <c r="G253" s="203"/>
      <c r="H253" s="206"/>
      <c r="I253" s="207"/>
      <c r="J253" s="208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</row>
    <row r="254">
      <c r="A254" s="200"/>
      <c r="B254" s="201"/>
      <c r="C254" s="202"/>
      <c r="D254" s="203"/>
      <c r="E254" s="204"/>
      <c r="F254" s="205"/>
      <c r="G254" s="203"/>
      <c r="H254" s="206"/>
      <c r="I254" s="207"/>
      <c r="J254" s="208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</row>
    <row r="255">
      <c r="A255" s="200"/>
      <c r="B255" s="201"/>
      <c r="C255" s="202"/>
      <c r="D255" s="203"/>
      <c r="E255" s="204"/>
      <c r="F255" s="205"/>
      <c r="G255" s="203"/>
      <c r="H255" s="206"/>
      <c r="I255" s="207"/>
      <c r="J255" s="208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</row>
    <row r="256">
      <c r="A256" s="200"/>
      <c r="B256" s="201"/>
      <c r="C256" s="202"/>
      <c r="D256" s="203"/>
      <c r="E256" s="204"/>
      <c r="F256" s="205"/>
      <c r="G256" s="203"/>
      <c r="H256" s="206"/>
      <c r="I256" s="207"/>
      <c r="J256" s="208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</row>
    <row r="257">
      <c r="A257" s="200"/>
      <c r="B257" s="201"/>
      <c r="C257" s="202"/>
      <c r="D257" s="203"/>
      <c r="E257" s="204"/>
      <c r="F257" s="205"/>
      <c r="G257" s="203"/>
      <c r="H257" s="206"/>
      <c r="I257" s="207"/>
      <c r="J257" s="208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</row>
    <row r="258">
      <c r="A258" s="200"/>
      <c r="B258" s="201"/>
      <c r="C258" s="202"/>
      <c r="D258" s="203"/>
      <c r="E258" s="204"/>
      <c r="F258" s="205"/>
      <c r="G258" s="203"/>
      <c r="H258" s="206"/>
      <c r="I258" s="207"/>
      <c r="J258" s="208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</row>
    <row r="259">
      <c r="A259" s="200"/>
      <c r="B259" s="201"/>
      <c r="C259" s="202"/>
      <c r="D259" s="203"/>
      <c r="E259" s="204"/>
      <c r="F259" s="205"/>
      <c r="G259" s="203"/>
      <c r="H259" s="206"/>
      <c r="I259" s="207"/>
      <c r="J259" s="208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</row>
    <row r="260">
      <c r="A260" s="200"/>
      <c r="B260" s="201"/>
      <c r="C260" s="202"/>
      <c r="D260" s="203"/>
      <c r="E260" s="204"/>
      <c r="F260" s="205"/>
      <c r="G260" s="203"/>
      <c r="H260" s="206"/>
      <c r="I260" s="207"/>
      <c r="J260" s="208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</row>
    <row r="261">
      <c r="A261" s="200"/>
      <c r="B261" s="201"/>
      <c r="C261" s="202"/>
      <c r="D261" s="203"/>
      <c r="E261" s="204"/>
      <c r="F261" s="205"/>
      <c r="G261" s="203"/>
      <c r="H261" s="206"/>
      <c r="I261" s="207"/>
      <c r="J261" s="208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</row>
    <row r="262">
      <c r="A262" s="200"/>
      <c r="B262" s="201"/>
      <c r="C262" s="202"/>
      <c r="D262" s="203"/>
      <c r="E262" s="204"/>
      <c r="F262" s="205"/>
      <c r="G262" s="203"/>
      <c r="H262" s="206"/>
      <c r="I262" s="207"/>
      <c r="J262" s="208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</row>
    <row r="263">
      <c r="A263" s="200"/>
      <c r="B263" s="201"/>
      <c r="C263" s="202"/>
      <c r="D263" s="203"/>
      <c r="E263" s="204"/>
      <c r="F263" s="205"/>
      <c r="G263" s="203"/>
      <c r="H263" s="206"/>
      <c r="I263" s="207"/>
      <c r="J263" s="208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</row>
    <row r="264">
      <c r="A264" s="200"/>
      <c r="B264" s="201"/>
      <c r="C264" s="202"/>
      <c r="D264" s="203"/>
      <c r="E264" s="204"/>
      <c r="F264" s="205"/>
      <c r="G264" s="203"/>
      <c r="H264" s="206"/>
      <c r="I264" s="207"/>
      <c r="J264" s="208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</row>
    <row r="265">
      <c r="A265" s="200"/>
      <c r="B265" s="201"/>
      <c r="C265" s="202"/>
      <c r="D265" s="203"/>
      <c r="E265" s="204"/>
      <c r="F265" s="205"/>
      <c r="G265" s="203"/>
      <c r="H265" s="206"/>
      <c r="I265" s="207"/>
      <c r="J265" s="208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</row>
    <row r="266">
      <c r="A266" s="200"/>
      <c r="B266" s="201"/>
      <c r="C266" s="202"/>
      <c r="D266" s="203"/>
      <c r="E266" s="204"/>
      <c r="F266" s="205"/>
      <c r="G266" s="203"/>
      <c r="H266" s="206"/>
      <c r="I266" s="207"/>
      <c r="J266" s="208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</row>
    <row r="267">
      <c r="A267" s="200"/>
      <c r="B267" s="201"/>
      <c r="C267" s="202"/>
      <c r="D267" s="203"/>
      <c r="E267" s="204"/>
      <c r="F267" s="205"/>
      <c r="G267" s="203"/>
      <c r="H267" s="206"/>
      <c r="I267" s="207"/>
      <c r="J267" s="208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</row>
    <row r="268">
      <c r="A268" s="200"/>
      <c r="B268" s="201"/>
      <c r="C268" s="202"/>
      <c r="D268" s="203"/>
      <c r="E268" s="204"/>
      <c r="F268" s="205"/>
      <c r="G268" s="203"/>
      <c r="H268" s="206"/>
      <c r="I268" s="207"/>
      <c r="J268" s="208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</row>
    <row r="269">
      <c r="A269" s="200"/>
      <c r="B269" s="201"/>
      <c r="C269" s="202"/>
      <c r="D269" s="203"/>
      <c r="E269" s="204"/>
      <c r="F269" s="205"/>
      <c r="G269" s="203"/>
      <c r="H269" s="206"/>
      <c r="I269" s="207"/>
      <c r="J269" s="208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</row>
    <row r="270">
      <c r="A270" s="200"/>
      <c r="B270" s="201"/>
      <c r="C270" s="202"/>
      <c r="D270" s="203"/>
      <c r="E270" s="204"/>
      <c r="F270" s="205"/>
      <c r="G270" s="203"/>
      <c r="H270" s="206"/>
      <c r="I270" s="207"/>
      <c r="J270" s="208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</row>
    <row r="271">
      <c r="A271" s="200"/>
      <c r="B271" s="201"/>
      <c r="C271" s="202"/>
      <c r="D271" s="203"/>
      <c r="E271" s="204"/>
      <c r="F271" s="205"/>
      <c r="G271" s="203"/>
      <c r="H271" s="206"/>
      <c r="I271" s="207"/>
      <c r="J271" s="208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</row>
    <row r="272">
      <c r="A272" s="200"/>
      <c r="B272" s="201"/>
      <c r="C272" s="202"/>
      <c r="D272" s="203"/>
      <c r="E272" s="204"/>
      <c r="F272" s="205"/>
      <c r="G272" s="203"/>
      <c r="H272" s="206"/>
      <c r="I272" s="207"/>
      <c r="J272" s="208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</row>
    <row r="273">
      <c r="A273" s="200"/>
      <c r="B273" s="201"/>
      <c r="C273" s="202"/>
      <c r="D273" s="203"/>
      <c r="E273" s="204"/>
      <c r="F273" s="205"/>
      <c r="G273" s="203"/>
      <c r="H273" s="206"/>
      <c r="I273" s="207"/>
      <c r="J273" s="208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</row>
    <row r="274">
      <c r="A274" s="200"/>
      <c r="B274" s="201"/>
      <c r="C274" s="202"/>
      <c r="D274" s="203"/>
      <c r="E274" s="204"/>
      <c r="F274" s="205"/>
      <c r="G274" s="203"/>
      <c r="H274" s="206"/>
      <c r="I274" s="207"/>
      <c r="J274" s="208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</row>
    <row r="275">
      <c r="A275" s="200"/>
      <c r="B275" s="201"/>
      <c r="C275" s="202"/>
      <c r="D275" s="203"/>
      <c r="E275" s="204"/>
      <c r="F275" s="205"/>
      <c r="G275" s="203"/>
      <c r="H275" s="206"/>
      <c r="I275" s="207"/>
      <c r="J275" s="208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</row>
    <row r="276">
      <c r="A276" s="200"/>
      <c r="B276" s="201"/>
      <c r="C276" s="202"/>
      <c r="D276" s="203"/>
      <c r="E276" s="204"/>
      <c r="F276" s="205"/>
      <c r="G276" s="203"/>
      <c r="H276" s="206"/>
      <c r="I276" s="207"/>
      <c r="J276" s="208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</row>
    <row r="277">
      <c r="A277" s="200"/>
      <c r="B277" s="201"/>
      <c r="C277" s="202"/>
      <c r="D277" s="203"/>
      <c r="E277" s="204"/>
      <c r="F277" s="205"/>
      <c r="G277" s="203"/>
      <c r="H277" s="206"/>
      <c r="I277" s="207"/>
      <c r="J277" s="208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</row>
    <row r="278">
      <c r="A278" s="200"/>
      <c r="B278" s="201"/>
      <c r="C278" s="202"/>
      <c r="D278" s="203"/>
      <c r="E278" s="204"/>
      <c r="F278" s="205"/>
      <c r="G278" s="203"/>
      <c r="H278" s="206"/>
      <c r="I278" s="207"/>
      <c r="J278" s="208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</row>
    <row r="279">
      <c r="A279" s="200"/>
      <c r="B279" s="201"/>
      <c r="C279" s="202"/>
      <c r="D279" s="203"/>
      <c r="E279" s="204"/>
      <c r="F279" s="205"/>
      <c r="G279" s="203"/>
      <c r="H279" s="206"/>
      <c r="I279" s="207"/>
      <c r="J279" s="208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</row>
    <row r="280">
      <c r="A280" s="200"/>
      <c r="B280" s="201"/>
      <c r="C280" s="202"/>
      <c r="D280" s="203"/>
      <c r="E280" s="204"/>
      <c r="F280" s="205"/>
      <c r="G280" s="203"/>
      <c r="H280" s="206"/>
      <c r="I280" s="207"/>
      <c r="J280" s="208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</row>
    <row r="281">
      <c r="A281" s="200"/>
      <c r="B281" s="201"/>
      <c r="C281" s="202"/>
      <c r="D281" s="203"/>
      <c r="E281" s="204"/>
      <c r="F281" s="205"/>
      <c r="G281" s="203"/>
      <c r="H281" s="206"/>
      <c r="I281" s="207"/>
      <c r="J281" s="208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</row>
    <row r="282">
      <c r="A282" s="200"/>
      <c r="B282" s="201"/>
      <c r="C282" s="202"/>
      <c r="D282" s="203"/>
      <c r="E282" s="204"/>
      <c r="F282" s="205"/>
      <c r="G282" s="203"/>
      <c r="H282" s="206"/>
      <c r="I282" s="207"/>
      <c r="J282" s="208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</row>
    <row r="283">
      <c r="A283" s="200"/>
      <c r="B283" s="201"/>
      <c r="C283" s="202"/>
      <c r="D283" s="203"/>
      <c r="E283" s="204"/>
      <c r="F283" s="205"/>
      <c r="G283" s="203"/>
      <c r="H283" s="206"/>
      <c r="I283" s="207"/>
      <c r="J283" s="208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</row>
    <row r="284">
      <c r="A284" s="200"/>
      <c r="B284" s="201"/>
      <c r="C284" s="202"/>
      <c r="D284" s="203"/>
      <c r="E284" s="204"/>
      <c r="F284" s="205"/>
      <c r="G284" s="203"/>
      <c r="H284" s="206"/>
      <c r="I284" s="207"/>
      <c r="J284" s="208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</row>
    <row r="285">
      <c r="A285" s="200"/>
      <c r="B285" s="201"/>
      <c r="C285" s="202"/>
      <c r="D285" s="203"/>
      <c r="E285" s="204"/>
      <c r="F285" s="205"/>
      <c r="G285" s="203"/>
      <c r="H285" s="206"/>
      <c r="I285" s="207"/>
      <c r="J285" s="208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</row>
    <row r="286">
      <c r="A286" s="200"/>
      <c r="B286" s="201"/>
      <c r="C286" s="202"/>
      <c r="D286" s="203"/>
      <c r="E286" s="204"/>
      <c r="F286" s="205"/>
      <c r="G286" s="203"/>
      <c r="H286" s="206"/>
      <c r="I286" s="207"/>
      <c r="J286" s="208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</row>
    <row r="287">
      <c r="A287" s="200"/>
      <c r="B287" s="201"/>
      <c r="C287" s="202"/>
      <c r="D287" s="203"/>
      <c r="E287" s="204"/>
      <c r="F287" s="205"/>
      <c r="G287" s="203"/>
      <c r="H287" s="206"/>
      <c r="I287" s="207"/>
      <c r="J287" s="208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</row>
    <row r="288">
      <c r="A288" s="200"/>
      <c r="B288" s="201"/>
      <c r="C288" s="202"/>
      <c r="D288" s="203"/>
      <c r="E288" s="204"/>
      <c r="F288" s="205"/>
      <c r="G288" s="203"/>
      <c r="H288" s="206"/>
      <c r="I288" s="207"/>
      <c r="J288" s="208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</row>
    <row r="289">
      <c r="A289" s="200"/>
      <c r="B289" s="201"/>
      <c r="C289" s="202"/>
      <c r="D289" s="203"/>
      <c r="E289" s="204"/>
      <c r="F289" s="205"/>
      <c r="G289" s="203"/>
      <c r="H289" s="206"/>
      <c r="I289" s="207"/>
      <c r="J289" s="208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</row>
    <row r="290">
      <c r="A290" s="200"/>
      <c r="B290" s="201"/>
      <c r="C290" s="202"/>
      <c r="D290" s="203"/>
      <c r="E290" s="204"/>
      <c r="F290" s="205"/>
      <c r="G290" s="203"/>
      <c r="H290" s="206"/>
      <c r="I290" s="207"/>
      <c r="J290" s="208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</row>
    <row r="291">
      <c r="A291" s="200"/>
      <c r="B291" s="201"/>
      <c r="C291" s="202"/>
      <c r="D291" s="203"/>
      <c r="E291" s="204"/>
      <c r="F291" s="205"/>
      <c r="G291" s="203"/>
      <c r="H291" s="206"/>
      <c r="I291" s="207"/>
      <c r="J291" s="208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</row>
    <row r="292">
      <c r="A292" s="200"/>
      <c r="B292" s="201"/>
      <c r="C292" s="202"/>
      <c r="D292" s="203"/>
      <c r="E292" s="204"/>
      <c r="F292" s="205"/>
      <c r="G292" s="203"/>
      <c r="H292" s="206"/>
      <c r="I292" s="207"/>
      <c r="J292" s="208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</row>
    <row r="293">
      <c r="A293" s="200"/>
      <c r="B293" s="201"/>
      <c r="C293" s="202"/>
      <c r="D293" s="203"/>
      <c r="E293" s="204"/>
      <c r="F293" s="205"/>
      <c r="G293" s="203"/>
      <c r="H293" s="206"/>
      <c r="I293" s="207"/>
      <c r="J293" s="208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</row>
    <row r="294">
      <c r="A294" s="200"/>
      <c r="B294" s="201"/>
      <c r="C294" s="202"/>
      <c r="D294" s="203"/>
      <c r="E294" s="204"/>
      <c r="F294" s="205"/>
      <c r="G294" s="203"/>
      <c r="H294" s="206"/>
      <c r="I294" s="207"/>
      <c r="J294" s="208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</row>
    <row r="295">
      <c r="A295" s="200"/>
      <c r="B295" s="201"/>
      <c r="C295" s="202"/>
      <c r="D295" s="203"/>
      <c r="E295" s="204"/>
      <c r="F295" s="205"/>
      <c r="G295" s="203"/>
      <c r="H295" s="206"/>
      <c r="I295" s="207"/>
      <c r="J295" s="208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</row>
    <row r="296">
      <c r="A296" s="200"/>
      <c r="B296" s="201"/>
      <c r="C296" s="202"/>
      <c r="D296" s="203"/>
      <c r="E296" s="204"/>
      <c r="F296" s="205"/>
      <c r="G296" s="203"/>
      <c r="H296" s="206"/>
      <c r="I296" s="207"/>
      <c r="J296" s="208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</row>
    <row r="297">
      <c r="A297" s="200"/>
      <c r="B297" s="201"/>
      <c r="C297" s="202"/>
      <c r="D297" s="203"/>
      <c r="E297" s="204"/>
      <c r="F297" s="205"/>
      <c r="G297" s="203"/>
      <c r="H297" s="206"/>
      <c r="I297" s="207"/>
      <c r="J297" s="208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</row>
    <row r="298">
      <c r="A298" s="200"/>
      <c r="B298" s="201"/>
      <c r="C298" s="202"/>
      <c r="D298" s="203"/>
      <c r="E298" s="204"/>
      <c r="F298" s="205"/>
      <c r="G298" s="203"/>
      <c r="H298" s="206"/>
      <c r="I298" s="207"/>
      <c r="J298" s="208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</row>
    <row r="299">
      <c r="A299" s="200"/>
      <c r="B299" s="201"/>
      <c r="C299" s="202"/>
      <c r="D299" s="203"/>
      <c r="E299" s="204"/>
      <c r="F299" s="205"/>
      <c r="G299" s="203"/>
      <c r="H299" s="206"/>
      <c r="I299" s="207"/>
      <c r="J299" s="208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</row>
    <row r="300">
      <c r="A300" s="200"/>
      <c r="B300" s="201"/>
      <c r="C300" s="202"/>
      <c r="D300" s="203"/>
      <c r="E300" s="204"/>
      <c r="F300" s="205"/>
      <c r="G300" s="203"/>
      <c r="H300" s="206"/>
      <c r="I300" s="207"/>
      <c r="J300" s="208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</row>
    <row r="301">
      <c r="A301" s="200"/>
      <c r="B301" s="201"/>
      <c r="C301" s="202"/>
      <c r="D301" s="203"/>
      <c r="E301" s="204"/>
      <c r="F301" s="205"/>
      <c r="G301" s="203"/>
      <c r="H301" s="206"/>
      <c r="I301" s="207"/>
      <c r="J301" s="208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</row>
    <row r="302">
      <c r="A302" s="200"/>
      <c r="B302" s="201"/>
      <c r="C302" s="202"/>
      <c r="D302" s="203"/>
      <c r="E302" s="204"/>
      <c r="F302" s="205"/>
      <c r="G302" s="203"/>
      <c r="H302" s="206"/>
      <c r="I302" s="207"/>
      <c r="J302" s="208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</row>
    <row r="303">
      <c r="A303" s="200"/>
      <c r="B303" s="201"/>
      <c r="C303" s="202"/>
      <c r="D303" s="203"/>
      <c r="E303" s="204"/>
      <c r="F303" s="205"/>
      <c r="G303" s="203"/>
      <c r="H303" s="206"/>
      <c r="I303" s="207"/>
      <c r="J303" s="208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</row>
    <row r="304">
      <c r="A304" s="200"/>
      <c r="B304" s="201"/>
      <c r="C304" s="202"/>
      <c r="D304" s="203"/>
      <c r="E304" s="204"/>
      <c r="F304" s="205"/>
      <c r="G304" s="203"/>
      <c r="H304" s="206"/>
      <c r="I304" s="207"/>
      <c r="J304" s="208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</row>
    <row r="305">
      <c r="A305" s="200"/>
      <c r="B305" s="201"/>
      <c r="C305" s="202"/>
      <c r="D305" s="203"/>
      <c r="E305" s="204"/>
      <c r="F305" s="205"/>
      <c r="G305" s="203"/>
      <c r="H305" s="206"/>
      <c r="I305" s="207"/>
      <c r="J305" s="208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</row>
    <row r="306">
      <c r="A306" s="200"/>
      <c r="B306" s="201"/>
      <c r="C306" s="202"/>
      <c r="D306" s="203"/>
      <c r="E306" s="204"/>
      <c r="F306" s="205"/>
      <c r="G306" s="203"/>
      <c r="H306" s="206"/>
      <c r="I306" s="207"/>
      <c r="J306" s="208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</row>
    <row r="307">
      <c r="A307" s="200"/>
      <c r="B307" s="201"/>
      <c r="C307" s="202"/>
      <c r="D307" s="203"/>
      <c r="E307" s="204"/>
      <c r="F307" s="205"/>
      <c r="G307" s="203"/>
      <c r="H307" s="206"/>
      <c r="I307" s="207"/>
      <c r="J307" s="208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</row>
    <row r="308">
      <c r="A308" s="200"/>
      <c r="B308" s="201"/>
      <c r="C308" s="202"/>
      <c r="D308" s="203"/>
      <c r="E308" s="204"/>
      <c r="F308" s="205"/>
      <c r="G308" s="203"/>
      <c r="H308" s="206"/>
      <c r="I308" s="207"/>
      <c r="J308" s="208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</row>
    <row r="309">
      <c r="A309" s="200"/>
      <c r="B309" s="201"/>
      <c r="C309" s="202"/>
      <c r="D309" s="203"/>
      <c r="E309" s="204"/>
      <c r="F309" s="205"/>
      <c r="G309" s="203"/>
      <c r="H309" s="206"/>
      <c r="I309" s="207"/>
      <c r="J309" s="208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</row>
    <row r="310">
      <c r="A310" s="200"/>
      <c r="B310" s="201"/>
      <c r="C310" s="202"/>
      <c r="D310" s="203"/>
      <c r="E310" s="204"/>
      <c r="F310" s="205"/>
      <c r="G310" s="203"/>
      <c r="H310" s="206"/>
      <c r="I310" s="207"/>
      <c r="J310" s="208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</row>
    <row r="311">
      <c r="A311" s="200"/>
      <c r="B311" s="201"/>
      <c r="C311" s="202"/>
      <c r="D311" s="203"/>
      <c r="E311" s="204"/>
      <c r="F311" s="205"/>
      <c r="G311" s="203"/>
      <c r="H311" s="206"/>
      <c r="I311" s="207"/>
      <c r="J311" s="208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</row>
    <row r="312">
      <c r="A312" s="200"/>
      <c r="B312" s="201"/>
      <c r="C312" s="202"/>
      <c r="D312" s="203"/>
      <c r="E312" s="204"/>
      <c r="F312" s="205"/>
      <c r="G312" s="203"/>
      <c r="H312" s="206"/>
      <c r="I312" s="207"/>
      <c r="J312" s="208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</row>
    <row r="313">
      <c r="A313" s="200"/>
      <c r="B313" s="201"/>
      <c r="C313" s="202"/>
      <c r="D313" s="203"/>
      <c r="E313" s="204"/>
      <c r="F313" s="205"/>
      <c r="G313" s="203"/>
      <c r="H313" s="206"/>
      <c r="I313" s="207"/>
      <c r="J313" s="208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</row>
    <row r="314">
      <c r="A314" s="200"/>
      <c r="B314" s="201"/>
      <c r="C314" s="202"/>
      <c r="D314" s="203"/>
      <c r="E314" s="204"/>
      <c r="F314" s="205"/>
      <c r="G314" s="203"/>
      <c r="H314" s="206"/>
      <c r="I314" s="207"/>
      <c r="J314" s="208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</row>
    <row r="315">
      <c r="A315" s="200"/>
      <c r="B315" s="201"/>
      <c r="C315" s="202"/>
      <c r="D315" s="203"/>
      <c r="E315" s="204"/>
      <c r="F315" s="205"/>
      <c r="G315" s="203"/>
      <c r="H315" s="206"/>
      <c r="I315" s="207"/>
      <c r="J315" s="208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</row>
    <row r="316">
      <c r="A316" s="200"/>
      <c r="B316" s="201"/>
      <c r="C316" s="202"/>
      <c r="D316" s="203"/>
      <c r="E316" s="204"/>
      <c r="F316" s="205"/>
      <c r="G316" s="203"/>
      <c r="H316" s="206"/>
      <c r="I316" s="207"/>
      <c r="J316" s="208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</row>
    <row r="317">
      <c r="A317" s="200"/>
      <c r="B317" s="201"/>
      <c r="C317" s="202"/>
      <c r="D317" s="203"/>
      <c r="E317" s="204"/>
      <c r="F317" s="205"/>
      <c r="G317" s="203"/>
      <c r="H317" s="206"/>
      <c r="I317" s="207"/>
      <c r="J317" s="208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</row>
    <row r="318">
      <c r="A318" s="200"/>
      <c r="B318" s="201"/>
      <c r="C318" s="202"/>
      <c r="D318" s="203"/>
      <c r="E318" s="204"/>
      <c r="F318" s="205"/>
      <c r="G318" s="203"/>
      <c r="H318" s="206"/>
      <c r="I318" s="207"/>
      <c r="J318" s="208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</row>
    <row r="319">
      <c r="A319" s="200"/>
      <c r="B319" s="201"/>
      <c r="C319" s="202"/>
      <c r="D319" s="203"/>
      <c r="E319" s="204"/>
      <c r="F319" s="205"/>
      <c r="G319" s="203"/>
      <c r="H319" s="206"/>
      <c r="I319" s="207"/>
      <c r="J319" s="208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</row>
    <row r="320">
      <c r="A320" s="200"/>
      <c r="B320" s="201"/>
      <c r="C320" s="202"/>
      <c r="D320" s="203"/>
      <c r="E320" s="204"/>
      <c r="F320" s="205"/>
      <c r="G320" s="203"/>
      <c r="H320" s="206"/>
      <c r="I320" s="207"/>
      <c r="J320" s="208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</row>
    <row r="321">
      <c r="A321" s="200"/>
      <c r="B321" s="201"/>
      <c r="C321" s="202"/>
      <c r="D321" s="203"/>
      <c r="E321" s="204"/>
      <c r="F321" s="205"/>
      <c r="G321" s="203"/>
      <c r="H321" s="206"/>
      <c r="I321" s="207"/>
      <c r="J321" s="208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</row>
    <row r="322">
      <c r="A322" s="200"/>
      <c r="B322" s="201"/>
      <c r="C322" s="202"/>
      <c r="D322" s="203"/>
      <c r="E322" s="204"/>
      <c r="F322" s="205"/>
      <c r="G322" s="203"/>
      <c r="H322" s="206"/>
      <c r="I322" s="207"/>
      <c r="J322" s="208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</row>
    <row r="323">
      <c r="A323" s="200"/>
      <c r="B323" s="201"/>
      <c r="C323" s="202"/>
      <c r="D323" s="203"/>
      <c r="E323" s="204"/>
      <c r="F323" s="205"/>
      <c r="G323" s="203"/>
      <c r="H323" s="206"/>
      <c r="I323" s="207"/>
      <c r="J323" s="208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</row>
    <row r="324">
      <c r="A324" s="200"/>
      <c r="B324" s="201"/>
      <c r="C324" s="202"/>
      <c r="D324" s="203"/>
      <c r="E324" s="204"/>
      <c r="F324" s="205"/>
      <c r="G324" s="203"/>
      <c r="H324" s="206"/>
      <c r="I324" s="207"/>
      <c r="J324" s="208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</row>
    <row r="325">
      <c r="A325" s="200"/>
      <c r="B325" s="201"/>
      <c r="C325" s="202"/>
      <c r="D325" s="203"/>
      <c r="E325" s="204"/>
      <c r="F325" s="205"/>
      <c r="G325" s="203"/>
      <c r="H325" s="206"/>
      <c r="I325" s="207"/>
      <c r="J325" s="208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</row>
    <row r="326">
      <c r="A326" s="200"/>
      <c r="B326" s="201"/>
      <c r="C326" s="202"/>
      <c r="D326" s="203"/>
      <c r="E326" s="204"/>
      <c r="F326" s="205"/>
      <c r="G326" s="203"/>
      <c r="H326" s="206"/>
      <c r="I326" s="207"/>
      <c r="J326" s="208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</row>
    <row r="327">
      <c r="A327" s="200"/>
      <c r="B327" s="201"/>
      <c r="C327" s="202"/>
      <c r="D327" s="203"/>
      <c r="E327" s="204"/>
      <c r="F327" s="205"/>
      <c r="G327" s="203"/>
      <c r="H327" s="206"/>
      <c r="I327" s="207"/>
      <c r="J327" s="208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</row>
    <row r="328">
      <c r="A328" s="200"/>
      <c r="B328" s="201"/>
      <c r="C328" s="202"/>
      <c r="D328" s="203"/>
      <c r="E328" s="204"/>
      <c r="F328" s="205"/>
      <c r="G328" s="203"/>
      <c r="H328" s="206"/>
      <c r="I328" s="207"/>
      <c r="J328" s="208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</row>
    <row r="329">
      <c r="A329" s="200"/>
      <c r="B329" s="201"/>
      <c r="C329" s="202"/>
      <c r="D329" s="203"/>
      <c r="E329" s="204"/>
      <c r="F329" s="205"/>
      <c r="G329" s="203"/>
      <c r="H329" s="206"/>
      <c r="I329" s="207"/>
      <c r="J329" s="208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</row>
    <row r="330">
      <c r="A330" s="200"/>
      <c r="B330" s="201"/>
      <c r="C330" s="202"/>
      <c r="D330" s="203"/>
      <c r="E330" s="204"/>
      <c r="F330" s="205"/>
      <c r="G330" s="203"/>
      <c r="H330" s="206"/>
      <c r="I330" s="207"/>
      <c r="J330" s="208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</row>
    <row r="331">
      <c r="A331" s="200"/>
      <c r="B331" s="201"/>
      <c r="C331" s="202"/>
      <c r="D331" s="203"/>
      <c r="E331" s="204"/>
      <c r="F331" s="205"/>
      <c r="G331" s="203"/>
      <c r="H331" s="206"/>
      <c r="I331" s="207"/>
      <c r="J331" s="208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</row>
    <row r="332">
      <c r="A332" s="200"/>
      <c r="B332" s="201"/>
      <c r="C332" s="202"/>
      <c r="D332" s="203"/>
      <c r="E332" s="204"/>
      <c r="F332" s="205"/>
      <c r="G332" s="203"/>
      <c r="H332" s="206"/>
      <c r="I332" s="207"/>
      <c r="J332" s="208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</row>
    <row r="333">
      <c r="A333" s="200"/>
      <c r="B333" s="201"/>
      <c r="C333" s="202"/>
      <c r="D333" s="203"/>
      <c r="E333" s="204"/>
      <c r="F333" s="205"/>
      <c r="G333" s="203"/>
      <c r="H333" s="206"/>
      <c r="I333" s="207"/>
      <c r="J333" s="208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</row>
    <row r="334">
      <c r="A334" s="200"/>
      <c r="B334" s="201"/>
      <c r="C334" s="202"/>
      <c r="D334" s="203"/>
      <c r="E334" s="204"/>
      <c r="F334" s="205"/>
      <c r="G334" s="203"/>
      <c r="H334" s="206"/>
      <c r="I334" s="207"/>
      <c r="J334" s="208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</row>
    <row r="335">
      <c r="A335" s="200"/>
      <c r="B335" s="201"/>
      <c r="C335" s="202"/>
      <c r="D335" s="203"/>
      <c r="E335" s="204"/>
      <c r="F335" s="205"/>
      <c r="G335" s="203"/>
      <c r="H335" s="206"/>
      <c r="I335" s="207"/>
      <c r="J335" s="208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</row>
    <row r="336">
      <c r="A336" s="200"/>
      <c r="B336" s="201"/>
      <c r="C336" s="202"/>
      <c r="D336" s="203"/>
      <c r="E336" s="204"/>
      <c r="F336" s="205"/>
      <c r="G336" s="203"/>
      <c r="H336" s="206"/>
      <c r="I336" s="207"/>
      <c r="J336" s="208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</row>
    <row r="337">
      <c r="A337" s="200"/>
      <c r="B337" s="201"/>
      <c r="C337" s="202"/>
      <c r="D337" s="203"/>
      <c r="E337" s="204"/>
      <c r="F337" s="205"/>
      <c r="G337" s="203"/>
      <c r="H337" s="206"/>
      <c r="I337" s="207"/>
      <c r="J337" s="208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</row>
    <row r="338">
      <c r="A338" s="200"/>
      <c r="B338" s="201"/>
      <c r="C338" s="202"/>
      <c r="D338" s="203"/>
      <c r="E338" s="204"/>
      <c r="F338" s="205"/>
      <c r="G338" s="203"/>
      <c r="H338" s="206"/>
      <c r="I338" s="207"/>
      <c r="J338" s="208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</row>
    <row r="339">
      <c r="A339" s="200"/>
      <c r="B339" s="201"/>
      <c r="C339" s="202"/>
      <c r="D339" s="203"/>
      <c r="E339" s="204"/>
      <c r="F339" s="205"/>
      <c r="G339" s="203"/>
      <c r="H339" s="206"/>
      <c r="I339" s="207"/>
      <c r="J339" s="208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</row>
    <row r="340">
      <c r="A340" s="200"/>
      <c r="B340" s="201"/>
      <c r="C340" s="202"/>
      <c r="D340" s="203"/>
      <c r="E340" s="204"/>
      <c r="F340" s="205"/>
      <c r="G340" s="203"/>
      <c r="H340" s="206"/>
      <c r="I340" s="207"/>
      <c r="J340" s="208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</row>
    <row r="341">
      <c r="A341" s="200"/>
      <c r="B341" s="201"/>
      <c r="C341" s="202"/>
      <c r="D341" s="203"/>
      <c r="E341" s="204"/>
      <c r="F341" s="205"/>
      <c r="G341" s="203"/>
      <c r="H341" s="206"/>
      <c r="I341" s="207"/>
      <c r="J341" s="208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</row>
    <row r="342">
      <c r="A342" s="200"/>
      <c r="B342" s="201"/>
      <c r="C342" s="202"/>
      <c r="D342" s="203"/>
      <c r="E342" s="204"/>
      <c r="F342" s="205"/>
      <c r="G342" s="203"/>
      <c r="H342" s="206"/>
      <c r="I342" s="207"/>
      <c r="J342" s="208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</row>
    <row r="343">
      <c r="A343" s="200"/>
      <c r="B343" s="201"/>
      <c r="C343" s="202"/>
      <c r="D343" s="203"/>
      <c r="E343" s="204"/>
      <c r="F343" s="205"/>
      <c r="G343" s="203"/>
      <c r="H343" s="206"/>
      <c r="I343" s="207"/>
      <c r="J343" s="208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</row>
    <row r="344">
      <c r="A344" s="200"/>
      <c r="B344" s="201"/>
      <c r="C344" s="202"/>
      <c r="D344" s="203"/>
      <c r="E344" s="204"/>
      <c r="F344" s="205"/>
      <c r="G344" s="203"/>
      <c r="H344" s="206"/>
      <c r="I344" s="207"/>
      <c r="J344" s="208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</row>
    <row r="345">
      <c r="A345" s="200"/>
      <c r="B345" s="201"/>
      <c r="C345" s="202"/>
      <c r="D345" s="203"/>
      <c r="E345" s="204"/>
      <c r="F345" s="205"/>
      <c r="G345" s="203"/>
      <c r="H345" s="206"/>
      <c r="I345" s="207"/>
      <c r="J345" s="208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</row>
    <row r="346">
      <c r="A346" s="200"/>
      <c r="B346" s="201"/>
      <c r="C346" s="202"/>
      <c r="D346" s="203"/>
      <c r="E346" s="204"/>
      <c r="F346" s="205"/>
      <c r="G346" s="203"/>
      <c r="H346" s="206"/>
      <c r="I346" s="207"/>
      <c r="J346" s="208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</row>
    <row r="347">
      <c r="A347" s="200"/>
      <c r="B347" s="201"/>
      <c r="C347" s="202"/>
      <c r="D347" s="203"/>
      <c r="E347" s="204"/>
      <c r="F347" s="205"/>
      <c r="G347" s="203"/>
      <c r="H347" s="206"/>
      <c r="I347" s="207"/>
      <c r="J347" s="208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</row>
    <row r="348">
      <c r="A348" s="200"/>
      <c r="B348" s="201"/>
      <c r="C348" s="202"/>
      <c r="D348" s="203"/>
      <c r="E348" s="204"/>
      <c r="F348" s="205"/>
      <c r="G348" s="203"/>
      <c r="H348" s="206"/>
      <c r="I348" s="207"/>
      <c r="J348" s="208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</row>
    <row r="349">
      <c r="A349" s="200"/>
      <c r="B349" s="201"/>
      <c r="C349" s="202"/>
      <c r="D349" s="203"/>
      <c r="E349" s="204"/>
      <c r="F349" s="205"/>
      <c r="G349" s="203"/>
      <c r="H349" s="206"/>
      <c r="I349" s="207"/>
      <c r="J349" s="208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</row>
    <row r="350">
      <c r="A350" s="200"/>
      <c r="B350" s="201"/>
      <c r="C350" s="202"/>
      <c r="D350" s="203"/>
      <c r="E350" s="204"/>
      <c r="F350" s="205"/>
      <c r="G350" s="203"/>
      <c r="H350" s="206"/>
      <c r="I350" s="207"/>
      <c r="J350" s="208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</row>
    <row r="351">
      <c r="A351" s="200"/>
      <c r="B351" s="201"/>
      <c r="C351" s="202"/>
      <c r="D351" s="203"/>
      <c r="E351" s="204"/>
      <c r="F351" s="205"/>
      <c r="G351" s="203"/>
      <c r="H351" s="206"/>
      <c r="I351" s="207"/>
      <c r="J351" s="208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</row>
    <row r="352">
      <c r="A352" s="200"/>
      <c r="B352" s="201"/>
      <c r="C352" s="202"/>
      <c r="D352" s="203"/>
      <c r="E352" s="204"/>
      <c r="F352" s="205"/>
      <c r="G352" s="203"/>
      <c r="H352" s="206"/>
      <c r="I352" s="207"/>
      <c r="J352" s="208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</row>
    <row r="353">
      <c r="A353" s="200"/>
      <c r="B353" s="201"/>
      <c r="C353" s="202"/>
      <c r="D353" s="203"/>
      <c r="E353" s="204"/>
      <c r="F353" s="205"/>
      <c r="G353" s="203"/>
      <c r="H353" s="206"/>
      <c r="I353" s="207"/>
      <c r="J353" s="208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</row>
    <row r="354">
      <c r="A354" s="200"/>
      <c r="B354" s="201"/>
      <c r="C354" s="202"/>
      <c r="D354" s="203"/>
      <c r="E354" s="204"/>
      <c r="F354" s="205"/>
      <c r="G354" s="203"/>
      <c r="H354" s="206"/>
      <c r="I354" s="207"/>
      <c r="J354" s="208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</row>
    <row r="355">
      <c r="A355" s="200"/>
      <c r="B355" s="201"/>
      <c r="C355" s="202"/>
      <c r="D355" s="203"/>
      <c r="E355" s="204"/>
      <c r="F355" s="205"/>
      <c r="G355" s="203"/>
      <c r="H355" s="206"/>
      <c r="I355" s="207"/>
      <c r="J355" s="208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</row>
    <row r="356">
      <c r="A356" s="200"/>
      <c r="B356" s="201"/>
      <c r="C356" s="202"/>
      <c r="D356" s="203"/>
      <c r="E356" s="204"/>
      <c r="F356" s="205"/>
      <c r="G356" s="203"/>
      <c r="H356" s="206"/>
      <c r="I356" s="207"/>
      <c r="J356" s="208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</row>
    <row r="357">
      <c r="A357" s="200"/>
      <c r="B357" s="201"/>
      <c r="C357" s="202"/>
      <c r="D357" s="203"/>
      <c r="E357" s="204"/>
      <c r="F357" s="205"/>
      <c r="G357" s="203"/>
      <c r="H357" s="206"/>
      <c r="I357" s="207"/>
      <c r="J357" s="208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</row>
    <row r="358">
      <c r="A358" s="200"/>
      <c r="B358" s="201"/>
      <c r="C358" s="202"/>
      <c r="D358" s="203"/>
      <c r="E358" s="204"/>
      <c r="F358" s="205"/>
      <c r="G358" s="203"/>
      <c r="H358" s="206"/>
      <c r="I358" s="207"/>
      <c r="J358" s="208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</row>
    <row r="359">
      <c r="A359" s="200"/>
      <c r="B359" s="201"/>
      <c r="C359" s="202"/>
      <c r="D359" s="203"/>
      <c r="E359" s="204"/>
      <c r="F359" s="205"/>
      <c r="G359" s="203"/>
      <c r="H359" s="206"/>
      <c r="I359" s="207"/>
      <c r="J359" s="208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</row>
    <row r="360">
      <c r="A360" s="200"/>
      <c r="B360" s="201"/>
      <c r="C360" s="202"/>
      <c r="D360" s="203"/>
      <c r="E360" s="204"/>
      <c r="F360" s="205"/>
      <c r="G360" s="203"/>
      <c r="H360" s="206"/>
      <c r="I360" s="207"/>
      <c r="J360" s="208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</row>
    <row r="361">
      <c r="A361" s="200"/>
      <c r="B361" s="201"/>
      <c r="C361" s="202"/>
      <c r="D361" s="203"/>
      <c r="E361" s="204"/>
      <c r="F361" s="205"/>
      <c r="G361" s="203"/>
      <c r="H361" s="206"/>
      <c r="I361" s="207"/>
      <c r="J361" s="208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</row>
    <row r="362">
      <c r="A362" s="200"/>
      <c r="B362" s="201"/>
      <c r="C362" s="202"/>
      <c r="D362" s="203"/>
      <c r="E362" s="204"/>
      <c r="F362" s="205"/>
      <c r="G362" s="203"/>
      <c r="H362" s="206"/>
      <c r="I362" s="207"/>
      <c r="J362" s="208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</row>
    <row r="363">
      <c r="A363" s="200"/>
      <c r="B363" s="201"/>
      <c r="C363" s="202"/>
      <c r="D363" s="203"/>
      <c r="E363" s="204"/>
      <c r="F363" s="205"/>
      <c r="G363" s="203"/>
      <c r="H363" s="206"/>
      <c r="I363" s="207"/>
      <c r="J363" s="208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</row>
    <row r="364">
      <c r="A364" s="200"/>
      <c r="B364" s="201"/>
      <c r="C364" s="202"/>
      <c r="D364" s="203"/>
      <c r="E364" s="204"/>
      <c r="F364" s="205"/>
      <c r="G364" s="203"/>
      <c r="H364" s="206"/>
      <c r="I364" s="207"/>
      <c r="J364" s="208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</row>
    <row r="365">
      <c r="A365" s="200"/>
      <c r="B365" s="201"/>
      <c r="C365" s="202"/>
      <c r="D365" s="203"/>
      <c r="E365" s="204"/>
      <c r="F365" s="205"/>
      <c r="G365" s="203"/>
      <c r="H365" s="206"/>
      <c r="I365" s="207"/>
      <c r="J365" s="208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</row>
    <row r="366">
      <c r="A366" s="200"/>
      <c r="B366" s="201"/>
      <c r="C366" s="202"/>
      <c r="D366" s="203"/>
      <c r="E366" s="204"/>
      <c r="F366" s="205"/>
      <c r="G366" s="203"/>
      <c r="H366" s="206"/>
      <c r="I366" s="207"/>
      <c r="J366" s="208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</row>
    <row r="367">
      <c r="A367" s="200"/>
      <c r="B367" s="201"/>
      <c r="C367" s="202"/>
      <c r="D367" s="203"/>
      <c r="E367" s="204"/>
      <c r="F367" s="205"/>
      <c r="G367" s="203"/>
      <c r="H367" s="206"/>
      <c r="I367" s="207"/>
      <c r="J367" s="208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</row>
    <row r="368">
      <c r="A368" s="200"/>
      <c r="B368" s="201"/>
      <c r="C368" s="202"/>
      <c r="D368" s="203"/>
      <c r="E368" s="204"/>
      <c r="F368" s="205"/>
      <c r="G368" s="203"/>
      <c r="H368" s="206"/>
      <c r="I368" s="207"/>
      <c r="J368" s="208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</row>
    <row r="369">
      <c r="A369" s="200"/>
      <c r="B369" s="201"/>
      <c r="C369" s="202"/>
      <c r="D369" s="203"/>
      <c r="E369" s="204"/>
      <c r="F369" s="205"/>
      <c r="G369" s="203"/>
      <c r="H369" s="206"/>
      <c r="I369" s="207"/>
      <c r="J369" s="208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</row>
    <row r="370">
      <c r="A370" s="200"/>
      <c r="B370" s="201"/>
      <c r="C370" s="202"/>
      <c r="D370" s="203"/>
      <c r="E370" s="204"/>
      <c r="F370" s="205"/>
      <c r="G370" s="203"/>
      <c r="H370" s="206"/>
      <c r="I370" s="207"/>
      <c r="J370" s="208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</row>
    <row r="371">
      <c r="A371" s="200"/>
      <c r="B371" s="201"/>
      <c r="C371" s="202"/>
      <c r="D371" s="203"/>
      <c r="E371" s="204"/>
      <c r="F371" s="205"/>
      <c r="G371" s="203"/>
      <c r="H371" s="206"/>
      <c r="I371" s="207"/>
      <c r="J371" s="208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</row>
    <row r="372">
      <c r="A372" s="200"/>
      <c r="B372" s="201"/>
      <c r="C372" s="202"/>
      <c r="D372" s="203"/>
      <c r="E372" s="204"/>
      <c r="F372" s="205"/>
      <c r="G372" s="203"/>
      <c r="H372" s="206"/>
      <c r="I372" s="207"/>
      <c r="J372" s="208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</row>
    <row r="373">
      <c r="A373" s="200"/>
      <c r="B373" s="201"/>
      <c r="C373" s="202"/>
      <c r="D373" s="203"/>
      <c r="E373" s="204"/>
      <c r="F373" s="205"/>
      <c r="G373" s="203"/>
      <c r="H373" s="206"/>
      <c r="I373" s="207"/>
      <c r="J373" s="208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</row>
    <row r="374">
      <c r="A374" s="200"/>
      <c r="B374" s="201"/>
      <c r="C374" s="202"/>
      <c r="D374" s="203"/>
      <c r="E374" s="204"/>
      <c r="F374" s="205"/>
      <c r="G374" s="203"/>
      <c r="H374" s="206"/>
      <c r="I374" s="207"/>
      <c r="J374" s="208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</row>
    <row r="375">
      <c r="A375" s="200"/>
      <c r="B375" s="201"/>
      <c r="C375" s="202"/>
      <c r="D375" s="203"/>
      <c r="E375" s="204"/>
      <c r="F375" s="205"/>
      <c r="G375" s="203"/>
      <c r="H375" s="206"/>
      <c r="I375" s="207"/>
      <c r="J375" s="208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</row>
    <row r="376">
      <c r="A376" s="200"/>
      <c r="B376" s="201"/>
      <c r="C376" s="202"/>
      <c r="D376" s="203"/>
      <c r="E376" s="204"/>
      <c r="F376" s="205"/>
      <c r="G376" s="203"/>
      <c r="H376" s="206"/>
      <c r="I376" s="207"/>
      <c r="J376" s="208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</row>
    <row r="377">
      <c r="A377" s="200"/>
      <c r="B377" s="201"/>
      <c r="C377" s="202"/>
      <c r="D377" s="203"/>
      <c r="E377" s="204"/>
      <c r="F377" s="205"/>
      <c r="G377" s="203"/>
      <c r="H377" s="206"/>
      <c r="I377" s="207"/>
      <c r="J377" s="208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</row>
    <row r="378">
      <c r="A378" s="200"/>
      <c r="B378" s="201"/>
      <c r="C378" s="202"/>
      <c r="D378" s="203"/>
      <c r="E378" s="204"/>
      <c r="F378" s="205"/>
      <c r="G378" s="203"/>
      <c r="H378" s="206"/>
      <c r="I378" s="207"/>
      <c r="J378" s="208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</row>
    <row r="379">
      <c r="A379" s="200"/>
      <c r="B379" s="201"/>
      <c r="C379" s="202"/>
      <c r="D379" s="203"/>
      <c r="E379" s="204"/>
      <c r="F379" s="205"/>
      <c r="G379" s="203"/>
      <c r="H379" s="206"/>
      <c r="I379" s="207"/>
      <c r="J379" s="208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</row>
    <row r="380">
      <c r="A380" s="200"/>
      <c r="B380" s="201"/>
      <c r="C380" s="202"/>
      <c r="D380" s="203"/>
      <c r="E380" s="204"/>
      <c r="F380" s="205"/>
      <c r="G380" s="203"/>
      <c r="H380" s="206"/>
      <c r="I380" s="207"/>
      <c r="J380" s="208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</row>
    <row r="381">
      <c r="A381" s="200"/>
      <c r="B381" s="201"/>
      <c r="C381" s="202"/>
      <c r="D381" s="203"/>
      <c r="E381" s="204"/>
      <c r="F381" s="205"/>
      <c r="G381" s="203"/>
      <c r="H381" s="206"/>
      <c r="I381" s="207"/>
      <c r="J381" s="208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</row>
    <row r="382">
      <c r="A382" s="200"/>
      <c r="B382" s="201"/>
      <c r="C382" s="202"/>
      <c r="D382" s="203"/>
      <c r="E382" s="204"/>
      <c r="F382" s="205"/>
      <c r="G382" s="203"/>
      <c r="H382" s="206"/>
      <c r="I382" s="207"/>
      <c r="J382" s="208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</row>
    <row r="383">
      <c r="A383" s="200"/>
      <c r="B383" s="201"/>
      <c r="C383" s="202"/>
      <c r="D383" s="203"/>
      <c r="E383" s="204"/>
      <c r="F383" s="205"/>
      <c r="G383" s="203"/>
      <c r="H383" s="206"/>
      <c r="I383" s="207"/>
      <c r="J383" s="208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</row>
    <row r="384">
      <c r="A384" s="200"/>
      <c r="B384" s="201"/>
      <c r="C384" s="202"/>
      <c r="D384" s="203"/>
      <c r="E384" s="204"/>
      <c r="F384" s="205"/>
      <c r="G384" s="203"/>
      <c r="H384" s="206"/>
      <c r="I384" s="207"/>
      <c r="J384" s="208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</row>
    <row r="385">
      <c r="A385" s="200"/>
      <c r="B385" s="201"/>
      <c r="C385" s="202"/>
      <c r="D385" s="203"/>
      <c r="E385" s="204"/>
      <c r="F385" s="205"/>
      <c r="G385" s="203"/>
      <c r="H385" s="206"/>
      <c r="I385" s="207"/>
      <c r="J385" s="208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</row>
    <row r="386">
      <c r="A386" s="200"/>
      <c r="B386" s="201"/>
      <c r="C386" s="202"/>
      <c r="D386" s="203"/>
      <c r="E386" s="204"/>
      <c r="F386" s="205"/>
      <c r="G386" s="203"/>
      <c r="H386" s="206"/>
      <c r="I386" s="207"/>
      <c r="J386" s="208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</row>
    <row r="387">
      <c r="A387" s="200"/>
      <c r="B387" s="201"/>
      <c r="C387" s="202"/>
      <c r="D387" s="203"/>
      <c r="E387" s="204"/>
      <c r="F387" s="205"/>
      <c r="G387" s="203"/>
      <c r="H387" s="206"/>
      <c r="I387" s="207"/>
      <c r="J387" s="208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</row>
    <row r="388">
      <c r="A388" s="200"/>
      <c r="B388" s="201"/>
      <c r="C388" s="202"/>
      <c r="D388" s="203"/>
      <c r="E388" s="204"/>
      <c r="F388" s="205"/>
      <c r="G388" s="203"/>
      <c r="H388" s="206"/>
      <c r="I388" s="207"/>
      <c r="J388" s="208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</row>
    <row r="389">
      <c r="A389" s="200"/>
      <c r="B389" s="201"/>
      <c r="C389" s="202"/>
      <c r="D389" s="203"/>
      <c r="E389" s="204"/>
      <c r="F389" s="205"/>
      <c r="G389" s="203"/>
      <c r="H389" s="206"/>
      <c r="I389" s="207"/>
      <c r="J389" s="208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</row>
    <row r="390">
      <c r="A390" s="200"/>
      <c r="B390" s="201"/>
      <c r="C390" s="202"/>
      <c r="D390" s="203"/>
      <c r="E390" s="204"/>
      <c r="F390" s="205"/>
      <c r="G390" s="203"/>
      <c r="H390" s="206"/>
      <c r="I390" s="207"/>
      <c r="J390" s="208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</row>
    <row r="391">
      <c r="A391" s="200"/>
      <c r="B391" s="201"/>
      <c r="C391" s="202"/>
      <c r="D391" s="203"/>
      <c r="E391" s="204"/>
      <c r="F391" s="205"/>
      <c r="G391" s="203"/>
      <c r="H391" s="206"/>
      <c r="I391" s="207"/>
      <c r="J391" s="208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</row>
    <row r="392">
      <c r="A392" s="200"/>
      <c r="B392" s="201"/>
      <c r="C392" s="202"/>
      <c r="D392" s="203"/>
      <c r="E392" s="204"/>
      <c r="F392" s="205"/>
      <c r="G392" s="203"/>
      <c r="H392" s="206"/>
      <c r="I392" s="207"/>
      <c r="J392" s="208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</row>
    <row r="393">
      <c r="A393" s="200"/>
      <c r="B393" s="201"/>
      <c r="C393" s="202"/>
      <c r="D393" s="203"/>
      <c r="E393" s="204"/>
      <c r="F393" s="205"/>
      <c r="G393" s="203"/>
      <c r="H393" s="206"/>
      <c r="I393" s="207"/>
      <c r="J393" s="208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</row>
    <row r="394">
      <c r="A394" s="200"/>
      <c r="B394" s="201"/>
      <c r="C394" s="202"/>
      <c r="D394" s="203"/>
      <c r="E394" s="204"/>
      <c r="F394" s="205"/>
      <c r="G394" s="203"/>
      <c r="H394" s="206"/>
      <c r="I394" s="207"/>
      <c r="J394" s="208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</row>
    <row r="395">
      <c r="A395" s="200"/>
      <c r="B395" s="201"/>
      <c r="C395" s="202"/>
      <c r="D395" s="203"/>
      <c r="E395" s="204"/>
      <c r="F395" s="205"/>
      <c r="G395" s="203"/>
      <c r="H395" s="206"/>
      <c r="I395" s="207"/>
      <c r="J395" s="208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</row>
    <row r="396">
      <c r="A396" s="200"/>
      <c r="B396" s="201"/>
      <c r="C396" s="202"/>
      <c r="D396" s="203"/>
      <c r="E396" s="204"/>
      <c r="F396" s="205"/>
      <c r="G396" s="203"/>
      <c r="H396" s="206"/>
      <c r="I396" s="207"/>
      <c r="J396" s="208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</row>
    <row r="397">
      <c r="A397" s="200"/>
      <c r="B397" s="201"/>
      <c r="C397" s="202"/>
      <c r="D397" s="203"/>
      <c r="E397" s="204"/>
      <c r="F397" s="205"/>
      <c r="G397" s="203"/>
      <c r="H397" s="206"/>
      <c r="I397" s="207"/>
      <c r="J397" s="208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</row>
    <row r="398">
      <c r="A398" s="200"/>
      <c r="B398" s="201"/>
      <c r="C398" s="202"/>
      <c r="D398" s="203"/>
      <c r="E398" s="204"/>
      <c r="F398" s="205"/>
      <c r="G398" s="203"/>
      <c r="H398" s="206"/>
      <c r="I398" s="207"/>
      <c r="J398" s="208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</row>
    <row r="399">
      <c r="A399" s="200"/>
      <c r="B399" s="201"/>
      <c r="C399" s="202"/>
      <c r="D399" s="203"/>
      <c r="E399" s="204"/>
      <c r="F399" s="205"/>
      <c r="G399" s="203"/>
      <c r="H399" s="206"/>
      <c r="I399" s="207"/>
      <c r="J399" s="208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</row>
    <row r="400">
      <c r="A400" s="200"/>
      <c r="B400" s="201"/>
      <c r="C400" s="202"/>
      <c r="D400" s="203"/>
      <c r="E400" s="204"/>
      <c r="F400" s="205"/>
      <c r="G400" s="203"/>
      <c r="H400" s="206"/>
      <c r="I400" s="207"/>
      <c r="J400" s="208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</row>
    <row r="401">
      <c r="A401" s="200"/>
      <c r="B401" s="201"/>
      <c r="C401" s="202"/>
      <c r="D401" s="203"/>
      <c r="E401" s="204"/>
      <c r="F401" s="205"/>
      <c r="G401" s="203"/>
      <c r="H401" s="206"/>
      <c r="I401" s="207"/>
      <c r="J401" s="208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</row>
    <row r="402">
      <c r="A402" s="200"/>
      <c r="B402" s="201"/>
      <c r="C402" s="202"/>
      <c r="D402" s="203"/>
      <c r="E402" s="204"/>
      <c r="F402" s="205"/>
      <c r="G402" s="203"/>
      <c r="H402" s="206"/>
      <c r="I402" s="207"/>
      <c r="J402" s="208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</row>
    <row r="403">
      <c r="A403" s="200"/>
      <c r="B403" s="201"/>
      <c r="C403" s="202"/>
      <c r="D403" s="203"/>
      <c r="E403" s="204"/>
      <c r="F403" s="205"/>
      <c r="G403" s="203"/>
      <c r="H403" s="206"/>
      <c r="I403" s="207"/>
      <c r="J403" s="208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</row>
    <row r="404">
      <c r="A404" s="200"/>
      <c r="B404" s="201"/>
      <c r="C404" s="202"/>
      <c r="D404" s="203"/>
      <c r="E404" s="204"/>
      <c r="F404" s="205"/>
      <c r="G404" s="203"/>
      <c r="H404" s="206"/>
      <c r="I404" s="207"/>
      <c r="J404" s="208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</row>
    <row r="405">
      <c r="A405" s="200"/>
      <c r="B405" s="201"/>
      <c r="C405" s="202"/>
      <c r="D405" s="203"/>
      <c r="E405" s="204"/>
      <c r="F405" s="205"/>
      <c r="G405" s="203"/>
      <c r="H405" s="206"/>
      <c r="I405" s="207"/>
      <c r="J405" s="208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</row>
    <row r="406">
      <c r="A406" s="200"/>
      <c r="B406" s="201"/>
      <c r="C406" s="202"/>
      <c r="D406" s="203"/>
      <c r="E406" s="204"/>
      <c r="F406" s="205"/>
      <c r="G406" s="203"/>
      <c r="H406" s="206"/>
      <c r="I406" s="207"/>
      <c r="J406" s="208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</row>
    <row r="407">
      <c r="A407" s="200"/>
      <c r="B407" s="201"/>
      <c r="C407" s="202"/>
      <c r="D407" s="203"/>
      <c r="E407" s="204"/>
      <c r="F407" s="205"/>
      <c r="G407" s="203"/>
      <c r="H407" s="206"/>
      <c r="I407" s="207"/>
      <c r="J407" s="208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</row>
    <row r="408">
      <c r="A408" s="200"/>
      <c r="B408" s="201"/>
      <c r="C408" s="202"/>
      <c r="D408" s="203"/>
      <c r="E408" s="204"/>
      <c r="F408" s="205"/>
      <c r="G408" s="203"/>
      <c r="H408" s="206"/>
      <c r="I408" s="207"/>
      <c r="J408" s="208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</row>
    <row r="409">
      <c r="A409" s="200"/>
      <c r="B409" s="201"/>
      <c r="C409" s="202"/>
      <c r="D409" s="203"/>
      <c r="E409" s="204"/>
      <c r="F409" s="205"/>
      <c r="G409" s="203"/>
      <c r="H409" s="206"/>
      <c r="I409" s="207"/>
      <c r="J409" s="208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</row>
    <row r="410">
      <c r="A410" s="200"/>
      <c r="B410" s="201"/>
      <c r="C410" s="202"/>
      <c r="D410" s="203"/>
      <c r="E410" s="204"/>
      <c r="F410" s="205"/>
      <c r="G410" s="203"/>
      <c r="H410" s="206"/>
      <c r="I410" s="207"/>
      <c r="J410" s="208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</row>
    <row r="411">
      <c r="A411" s="200"/>
      <c r="B411" s="201"/>
      <c r="C411" s="202"/>
      <c r="D411" s="203"/>
      <c r="E411" s="204"/>
      <c r="F411" s="205"/>
      <c r="G411" s="203"/>
      <c r="H411" s="206"/>
      <c r="I411" s="207"/>
      <c r="J411" s="208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</row>
    <row r="412">
      <c r="A412" s="200"/>
      <c r="B412" s="201"/>
      <c r="C412" s="202"/>
      <c r="D412" s="203"/>
      <c r="E412" s="204"/>
      <c r="F412" s="205"/>
      <c r="G412" s="203"/>
      <c r="H412" s="206"/>
      <c r="I412" s="207"/>
      <c r="J412" s="208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</row>
    <row r="413">
      <c r="A413" s="200"/>
      <c r="B413" s="201"/>
      <c r="C413" s="202"/>
      <c r="D413" s="203"/>
      <c r="E413" s="204"/>
      <c r="F413" s="205"/>
      <c r="G413" s="203"/>
      <c r="H413" s="206"/>
      <c r="I413" s="207"/>
      <c r="J413" s="208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</row>
    <row r="414">
      <c r="A414" s="200"/>
      <c r="B414" s="201"/>
      <c r="C414" s="202"/>
      <c r="D414" s="203"/>
      <c r="E414" s="204"/>
      <c r="F414" s="205"/>
      <c r="G414" s="203"/>
      <c r="H414" s="206"/>
      <c r="I414" s="207"/>
      <c r="J414" s="208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</row>
    <row r="415">
      <c r="A415" s="200"/>
      <c r="B415" s="201"/>
      <c r="C415" s="202"/>
      <c r="D415" s="203"/>
      <c r="E415" s="204"/>
      <c r="F415" s="205"/>
      <c r="G415" s="203"/>
      <c r="H415" s="206"/>
      <c r="I415" s="207"/>
      <c r="J415" s="208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</row>
    <row r="416">
      <c r="A416" s="200"/>
      <c r="B416" s="201"/>
      <c r="C416" s="202"/>
      <c r="D416" s="203"/>
      <c r="E416" s="204"/>
      <c r="F416" s="205"/>
      <c r="G416" s="203"/>
      <c r="H416" s="206"/>
      <c r="I416" s="207"/>
      <c r="J416" s="208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</row>
    <row r="417">
      <c r="A417" s="200"/>
      <c r="B417" s="201"/>
      <c r="C417" s="202"/>
      <c r="D417" s="203"/>
      <c r="E417" s="204"/>
      <c r="F417" s="205"/>
      <c r="G417" s="203"/>
      <c r="H417" s="206"/>
      <c r="I417" s="207"/>
      <c r="J417" s="208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</row>
    <row r="418">
      <c r="A418" s="200"/>
      <c r="B418" s="201"/>
      <c r="C418" s="202"/>
      <c r="D418" s="203"/>
      <c r="E418" s="204"/>
      <c r="F418" s="205"/>
      <c r="G418" s="203"/>
      <c r="H418" s="206"/>
      <c r="I418" s="207"/>
      <c r="J418" s="208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</row>
    <row r="419">
      <c r="A419" s="200"/>
      <c r="B419" s="201"/>
      <c r="C419" s="202"/>
      <c r="D419" s="203"/>
      <c r="E419" s="204"/>
      <c r="F419" s="205"/>
      <c r="G419" s="203"/>
      <c r="H419" s="206"/>
      <c r="I419" s="207"/>
      <c r="J419" s="208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</row>
    <row r="420">
      <c r="A420" s="200"/>
      <c r="B420" s="201"/>
      <c r="C420" s="202"/>
      <c r="D420" s="203"/>
      <c r="E420" s="204"/>
      <c r="F420" s="205"/>
      <c r="G420" s="203"/>
      <c r="H420" s="206"/>
      <c r="I420" s="207"/>
      <c r="J420" s="208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</row>
    <row r="421">
      <c r="A421" s="200"/>
      <c r="B421" s="201"/>
      <c r="C421" s="202"/>
      <c r="D421" s="203"/>
      <c r="E421" s="204"/>
      <c r="F421" s="205"/>
      <c r="G421" s="203"/>
      <c r="H421" s="206"/>
      <c r="I421" s="207"/>
      <c r="J421" s="208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</row>
    <row r="422">
      <c r="A422" s="200"/>
      <c r="B422" s="201"/>
      <c r="C422" s="202"/>
      <c r="D422" s="203"/>
      <c r="E422" s="204"/>
      <c r="F422" s="205"/>
      <c r="G422" s="203"/>
      <c r="H422" s="206"/>
      <c r="I422" s="207"/>
      <c r="J422" s="208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</row>
    <row r="423">
      <c r="A423" s="200"/>
      <c r="B423" s="201"/>
      <c r="C423" s="202"/>
      <c r="D423" s="203"/>
      <c r="E423" s="204"/>
      <c r="F423" s="205"/>
      <c r="G423" s="203"/>
      <c r="H423" s="206"/>
      <c r="I423" s="207"/>
      <c r="J423" s="208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</row>
    <row r="424">
      <c r="A424" s="200"/>
      <c r="B424" s="201"/>
      <c r="C424" s="202"/>
      <c r="D424" s="203"/>
      <c r="E424" s="204"/>
      <c r="F424" s="205"/>
      <c r="G424" s="203"/>
      <c r="H424" s="206"/>
      <c r="I424" s="207"/>
      <c r="J424" s="208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</row>
    <row r="425">
      <c r="A425" s="200"/>
      <c r="B425" s="201"/>
      <c r="C425" s="202"/>
      <c r="D425" s="203"/>
      <c r="E425" s="204"/>
      <c r="F425" s="205"/>
      <c r="G425" s="203"/>
      <c r="H425" s="206"/>
      <c r="I425" s="207"/>
      <c r="J425" s="208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</row>
    <row r="426">
      <c r="A426" s="200"/>
      <c r="B426" s="201"/>
      <c r="C426" s="202"/>
      <c r="D426" s="203"/>
      <c r="E426" s="204"/>
      <c r="F426" s="205"/>
      <c r="G426" s="203"/>
      <c r="H426" s="206"/>
      <c r="I426" s="207"/>
      <c r="J426" s="208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</row>
    <row r="427">
      <c r="A427" s="200"/>
      <c r="B427" s="201"/>
      <c r="C427" s="202"/>
      <c r="D427" s="203"/>
      <c r="E427" s="204"/>
      <c r="F427" s="205"/>
      <c r="G427" s="203"/>
      <c r="H427" s="206"/>
      <c r="I427" s="207"/>
      <c r="J427" s="208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</row>
    <row r="428">
      <c r="A428" s="200"/>
      <c r="B428" s="201"/>
      <c r="C428" s="202"/>
      <c r="D428" s="203"/>
      <c r="E428" s="204"/>
      <c r="F428" s="205"/>
      <c r="G428" s="203"/>
      <c r="H428" s="206"/>
      <c r="I428" s="207"/>
      <c r="J428" s="208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</row>
    <row r="429">
      <c r="A429" s="200"/>
      <c r="B429" s="201"/>
      <c r="C429" s="202"/>
      <c r="D429" s="203"/>
      <c r="E429" s="204"/>
      <c r="F429" s="205"/>
      <c r="G429" s="203"/>
      <c r="H429" s="206"/>
      <c r="I429" s="207"/>
      <c r="J429" s="208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</row>
    <row r="430">
      <c r="A430" s="200"/>
      <c r="B430" s="201"/>
      <c r="C430" s="202"/>
      <c r="D430" s="203"/>
      <c r="E430" s="204"/>
      <c r="F430" s="205"/>
      <c r="G430" s="203"/>
      <c r="H430" s="206"/>
      <c r="I430" s="207"/>
      <c r="J430" s="208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</row>
    <row r="431">
      <c r="A431" s="200"/>
      <c r="B431" s="201"/>
      <c r="C431" s="202"/>
      <c r="D431" s="203"/>
      <c r="E431" s="204"/>
      <c r="F431" s="205"/>
      <c r="G431" s="203"/>
      <c r="H431" s="206"/>
      <c r="I431" s="207"/>
      <c r="J431" s="208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</row>
    <row r="432">
      <c r="A432" s="200"/>
      <c r="B432" s="201"/>
      <c r="C432" s="202"/>
      <c r="D432" s="203"/>
      <c r="E432" s="204"/>
      <c r="F432" s="205"/>
      <c r="G432" s="203"/>
      <c r="H432" s="206"/>
      <c r="I432" s="207"/>
      <c r="J432" s="208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</row>
    <row r="433">
      <c r="A433" s="200"/>
      <c r="B433" s="201"/>
      <c r="C433" s="202"/>
      <c r="D433" s="203"/>
      <c r="E433" s="204"/>
      <c r="F433" s="205"/>
      <c r="G433" s="203"/>
      <c r="H433" s="206"/>
      <c r="I433" s="207"/>
      <c r="J433" s="208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</row>
    <row r="434">
      <c r="A434" s="200"/>
      <c r="B434" s="201"/>
      <c r="C434" s="202"/>
      <c r="D434" s="203"/>
      <c r="E434" s="204"/>
      <c r="F434" s="205"/>
      <c r="G434" s="203"/>
      <c r="H434" s="206"/>
      <c r="I434" s="207"/>
      <c r="J434" s="208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</row>
    <row r="435">
      <c r="A435" s="200"/>
      <c r="B435" s="201"/>
      <c r="C435" s="202"/>
      <c r="D435" s="203"/>
      <c r="E435" s="204"/>
      <c r="F435" s="205"/>
      <c r="G435" s="203"/>
      <c r="H435" s="206"/>
      <c r="I435" s="207"/>
      <c r="J435" s="208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</row>
    <row r="436">
      <c r="A436" s="200"/>
      <c r="B436" s="201"/>
      <c r="C436" s="202"/>
      <c r="D436" s="203"/>
      <c r="E436" s="204"/>
      <c r="F436" s="205"/>
      <c r="G436" s="203"/>
      <c r="H436" s="206"/>
      <c r="I436" s="207"/>
      <c r="J436" s="208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</row>
    <row r="437">
      <c r="A437" s="200"/>
      <c r="B437" s="201"/>
      <c r="C437" s="202"/>
      <c r="D437" s="203"/>
      <c r="E437" s="204"/>
      <c r="F437" s="205"/>
      <c r="G437" s="203"/>
      <c r="H437" s="206"/>
      <c r="I437" s="207"/>
      <c r="J437" s="208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</row>
    <row r="438">
      <c r="A438" s="200"/>
      <c r="B438" s="201"/>
      <c r="C438" s="202"/>
      <c r="D438" s="203"/>
      <c r="E438" s="204"/>
      <c r="F438" s="205"/>
      <c r="G438" s="203"/>
      <c r="H438" s="206"/>
      <c r="I438" s="207"/>
      <c r="J438" s="208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</row>
    <row r="439">
      <c r="A439" s="200"/>
      <c r="B439" s="201"/>
      <c r="C439" s="202"/>
      <c r="D439" s="203"/>
      <c r="E439" s="204"/>
      <c r="F439" s="205"/>
      <c r="G439" s="203"/>
      <c r="H439" s="206"/>
      <c r="I439" s="207"/>
      <c r="J439" s="208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</row>
    <row r="440">
      <c r="A440" s="200"/>
      <c r="B440" s="201"/>
      <c r="C440" s="202"/>
      <c r="D440" s="203"/>
      <c r="E440" s="204"/>
      <c r="F440" s="205"/>
      <c r="G440" s="203"/>
      <c r="H440" s="206"/>
      <c r="I440" s="207"/>
      <c r="J440" s="208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</row>
    <row r="441">
      <c r="A441" s="200"/>
      <c r="B441" s="201"/>
      <c r="C441" s="202"/>
      <c r="D441" s="203"/>
      <c r="E441" s="204"/>
      <c r="F441" s="205"/>
      <c r="G441" s="203"/>
      <c r="H441" s="206"/>
      <c r="I441" s="207"/>
      <c r="J441" s="208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</row>
    <row r="442">
      <c r="A442" s="200"/>
      <c r="B442" s="201"/>
      <c r="C442" s="202"/>
      <c r="D442" s="203"/>
      <c r="E442" s="204"/>
      <c r="F442" s="205"/>
      <c r="G442" s="203"/>
      <c r="H442" s="206"/>
      <c r="I442" s="207"/>
      <c r="J442" s="208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</row>
    <row r="443">
      <c r="A443" s="200"/>
      <c r="B443" s="201"/>
      <c r="C443" s="202"/>
      <c r="D443" s="203"/>
      <c r="E443" s="204"/>
      <c r="F443" s="205"/>
      <c r="G443" s="203"/>
      <c r="H443" s="206"/>
      <c r="I443" s="207"/>
      <c r="J443" s="208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</row>
    <row r="444">
      <c r="A444" s="200"/>
      <c r="B444" s="201"/>
      <c r="C444" s="202"/>
      <c r="D444" s="203"/>
      <c r="E444" s="204"/>
      <c r="F444" s="205"/>
      <c r="G444" s="203"/>
      <c r="H444" s="206"/>
      <c r="I444" s="207"/>
      <c r="J444" s="208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</row>
    <row r="445">
      <c r="A445" s="200"/>
      <c r="B445" s="201"/>
      <c r="C445" s="202"/>
      <c r="D445" s="203"/>
      <c r="E445" s="204"/>
      <c r="F445" s="205"/>
      <c r="G445" s="203"/>
      <c r="H445" s="206"/>
      <c r="I445" s="207"/>
      <c r="J445" s="208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</row>
    <row r="446">
      <c r="A446" s="200"/>
      <c r="B446" s="201"/>
      <c r="C446" s="202"/>
      <c r="D446" s="203"/>
      <c r="E446" s="204"/>
      <c r="F446" s="205"/>
      <c r="G446" s="203"/>
      <c r="H446" s="206"/>
      <c r="I446" s="207"/>
      <c r="J446" s="208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</row>
    <row r="447">
      <c r="A447" s="200"/>
      <c r="B447" s="201"/>
      <c r="C447" s="202"/>
      <c r="D447" s="203"/>
      <c r="E447" s="204"/>
      <c r="F447" s="205"/>
      <c r="G447" s="203"/>
      <c r="H447" s="206"/>
      <c r="I447" s="207"/>
      <c r="J447" s="208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</row>
    <row r="448">
      <c r="A448" s="200"/>
      <c r="B448" s="201"/>
      <c r="C448" s="202"/>
      <c r="D448" s="203"/>
      <c r="E448" s="204"/>
      <c r="F448" s="205"/>
      <c r="G448" s="203"/>
      <c r="H448" s="206"/>
      <c r="I448" s="207"/>
      <c r="J448" s="208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</row>
    <row r="449">
      <c r="A449" s="200"/>
      <c r="B449" s="201"/>
      <c r="C449" s="202"/>
      <c r="D449" s="203"/>
      <c r="E449" s="204"/>
      <c r="F449" s="205"/>
      <c r="G449" s="203"/>
      <c r="H449" s="206"/>
      <c r="I449" s="207"/>
      <c r="J449" s="208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</row>
    <row r="450">
      <c r="A450" s="200"/>
      <c r="B450" s="201"/>
      <c r="C450" s="202"/>
      <c r="D450" s="203"/>
      <c r="E450" s="204"/>
      <c r="F450" s="205"/>
      <c r="G450" s="203"/>
      <c r="H450" s="206"/>
      <c r="I450" s="207"/>
      <c r="J450" s="208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</row>
    <row r="451">
      <c r="A451" s="200"/>
      <c r="B451" s="201"/>
      <c r="C451" s="202"/>
      <c r="D451" s="203"/>
      <c r="E451" s="204"/>
      <c r="F451" s="205"/>
      <c r="G451" s="203"/>
      <c r="H451" s="206"/>
      <c r="I451" s="207"/>
      <c r="J451" s="208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</row>
    <row r="452">
      <c r="A452" s="200"/>
      <c r="B452" s="201"/>
      <c r="C452" s="202"/>
      <c r="D452" s="203"/>
      <c r="E452" s="204"/>
      <c r="F452" s="205"/>
      <c r="G452" s="203"/>
      <c r="H452" s="206"/>
      <c r="I452" s="207"/>
      <c r="J452" s="208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</row>
    <row r="453">
      <c r="A453" s="200"/>
      <c r="B453" s="201"/>
      <c r="C453" s="202"/>
      <c r="D453" s="203"/>
      <c r="E453" s="204"/>
      <c r="F453" s="205"/>
      <c r="G453" s="203"/>
      <c r="H453" s="206"/>
      <c r="I453" s="207"/>
      <c r="J453" s="208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</row>
    <row r="454">
      <c r="A454" s="200"/>
      <c r="B454" s="201"/>
      <c r="C454" s="202"/>
      <c r="D454" s="203"/>
      <c r="E454" s="204"/>
      <c r="F454" s="205"/>
      <c r="G454" s="203"/>
      <c r="H454" s="206"/>
      <c r="I454" s="207"/>
      <c r="J454" s="208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</row>
    <row r="455">
      <c r="A455" s="200"/>
      <c r="B455" s="201"/>
      <c r="C455" s="202"/>
      <c r="D455" s="203"/>
      <c r="E455" s="204"/>
      <c r="F455" s="205"/>
      <c r="G455" s="203"/>
      <c r="H455" s="206"/>
      <c r="I455" s="207"/>
      <c r="J455" s="208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</row>
    <row r="456">
      <c r="A456" s="200"/>
      <c r="B456" s="201"/>
      <c r="C456" s="202"/>
      <c r="D456" s="203"/>
      <c r="E456" s="204"/>
      <c r="F456" s="205"/>
      <c r="G456" s="203"/>
      <c r="H456" s="206"/>
      <c r="I456" s="207"/>
      <c r="J456" s="208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</row>
    <row r="457">
      <c r="A457" s="200"/>
      <c r="B457" s="201"/>
      <c r="C457" s="202"/>
      <c r="D457" s="203"/>
      <c r="E457" s="204"/>
      <c r="F457" s="205"/>
      <c r="G457" s="203"/>
      <c r="H457" s="206"/>
      <c r="I457" s="207"/>
      <c r="J457" s="208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</row>
    <row r="458">
      <c r="A458" s="200"/>
      <c r="B458" s="201"/>
      <c r="C458" s="202"/>
      <c r="D458" s="203"/>
      <c r="E458" s="204"/>
      <c r="F458" s="205"/>
      <c r="G458" s="203"/>
      <c r="H458" s="206"/>
      <c r="I458" s="207"/>
      <c r="J458" s="208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</row>
    <row r="459">
      <c r="A459" s="200"/>
      <c r="B459" s="201"/>
      <c r="C459" s="202"/>
      <c r="D459" s="203"/>
      <c r="E459" s="204"/>
      <c r="F459" s="205"/>
      <c r="G459" s="203"/>
      <c r="H459" s="206"/>
      <c r="I459" s="207"/>
      <c r="J459" s="208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</row>
    <row r="460">
      <c r="A460" s="200"/>
      <c r="B460" s="201"/>
      <c r="C460" s="202"/>
      <c r="D460" s="203"/>
      <c r="E460" s="204"/>
      <c r="F460" s="205"/>
      <c r="G460" s="203"/>
      <c r="H460" s="206"/>
      <c r="I460" s="207"/>
      <c r="J460" s="208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</row>
    <row r="461">
      <c r="A461" s="200"/>
      <c r="B461" s="201"/>
      <c r="C461" s="202"/>
      <c r="D461" s="203"/>
      <c r="E461" s="204"/>
      <c r="F461" s="205"/>
      <c r="G461" s="203"/>
      <c r="H461" s="206"/>
      <c r="I461" s="207"/>
      <c r="J461" s="208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</row>
    <row r="462">
      <c r="A462" s="200"/>
      <c r="B462" s="201"/>
      <c r="C462" s="202"/>
      <c r="D462" s="203"/>
      <c r="E462" s="204"/>
      <c r="F462" s="205"/>
      <c r="G462" s="203"/>
      <c r="H462" s="206"/>
      <c r="I462" s="207"/>
      <c r="J462" s="208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</row>
    <row r="463">
      <c r="A463" s="200"/>
      <c r="B463" s="201"/>
      <c r="C463" s="202"/>
      <c r="D463" s="203"/>
      <c r="E463" s="204"/>
      <c r="F463" s="205"/>
      <c r="G463" s="203"/>
      <c r="H463" s="206"/>
      <c r="I463" s="207"/>
      <c r="J463" s="208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</row>
    <row r="464">
      <c r="A464" s="200"/>
      <c r="B464" s="201"/>
      <c r="C464" s="202"/>
      <c r="D464" s="203"/>
      <c r="E464" s="204"/>
      <c r="F464" s="205"/>
      <c r="G464" s="203"/>
      <c r="H464" s="206"/>
      <c r="I464" s="207"/>
      <c r="J464" s="208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</row>
    <row r="465">
      <c r="A465" s="200"/>
      <c r="B465" s="201"/>
      <c r="C465" s="202"/>
      <c r="D465" s="203"/>
      <c r="E465" s="204"/>
      <c r="F465" s="205"/>
      <c r="G465" s="203"/>
      <c r="H465" s="206"/>
      <c r="I465" s="207"/>
      <c r="J465" s="208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</row>
    <row r="466">
      <c r="A466" s="200"/>
      <c r="B466" s="201"/>
      <c r="C466" s="202"/>
      <c r="D466" s="203"/>
      <c r="E466" s="204"/>
      <c r="F466" s="205"/>
      <c r="G466" s="203"/>
      <c r="H466" s="206"/>
      <c r="I466" s="207"/>
      <c r="J466" s="208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</row>
    <row r="467">
      <c r="A467" s="200"/>
      <c r="B467" s="201"/>
      <c r="C467" s="202"/>
      <c r="D467" s="203"/>
      <c r="E467" s="204"/>
      <c r="F467" s="205"/>
      <c r="G467" s="203"/>
      <c r="H467" s="206"/>
      <c r="I467" s="207"/>
      <c r="J467" s="208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</row>
    <row r="468">
      <c r="A468" s="200"/>
      <c r="B468" s="201"/>
      <c r="C468" s="202"/>
      <c r="D468" s="203"/>
      <c r="E468" s="204"/>
      <c r="F468" s="205"/>
      <c r="G468" s="203"/>
      <c r="H468" s="206"/>
      <c r="I468" s="207"/>
      <c r="J468" s="208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</row>
    <row r="469">
      <c r="A469" s="200"/>
      <c r="B469" s="201"/>
      <c r="C469" s="202"/>
      <c r="D469" s="203"/>
      <c r="E469" s="204"/>
      <c r="F469" s="205"/>
      <c r="G469" s="203"/>
      <c r="H469" s="206"/>
      <c r="I469" s="207"/>
      <c r="J469" s="208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</row>
    <row r="470">
      <c r="A470" s="200"/>
      <c r="B470" s="201"/>
      <c r="C470" s="202"/>
      <c r="D470" s="203"/>
      <c r="E470" s="204"/>
      <c r="F470" s="205"/>
      <c r="G470" s="203"/>
      <c r="H470" s="206"/>
      <c r="I470" s="207"/>
      <c r="J470" s="208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</row>
    <row r="471">
      <c r="A471" s="200"/>
      <c r="B471" s="201"/>
      <c r="C471" s="202"/>
      <c r="D471" s="203"/>
      <c r="E471" s="204"/>
      <c r="F471" s="205"/>
      <c r="G471" s="203"/>
      <c r="H471" s="206"/>
      <c r="I471" s="207"/>
      <c r="J471" s="208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</row>
    <row r="472">
      <c r="A472" s="200"/>
      <c r="B472" s="201"/>
      <c r="C472" s="202"/>
      <c r="D472" s="203"/>
      <c r="E472" s="204"/>
      <c r="F472" s="205"/>
      <c r="G472" s="203"/>
      <c r="H472" s="206"/>
      <c r="I472" s="207"/>
      <c r="J472" s="208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</row>
    <row r="473">
      <c r="A473" s="200"/>
      <c r="B473" s="201"/>
      <c r="C473" s="202"/>
      <c r="D473" s="203"/>
      <c r="E473" s="204"/>
      <c r="F473" s="205"/>
      <c r="G473" s="203"/>
      <c r="H473" s="206"/>
      <c r="I473" s="207"/>
      <c r="J473" s="208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</row>
    <row r="474">
      <c r="A474" s="200"/>
      <c r="B474" s="201"/>
      <c r="C474" s="202"/>
      <c r="D474" s="203"/>
      <c r="E474" s="204"/>
      <c r="F474" s="205"/>
      <c r="G474" s="203"/>
      <c r="H474" s="206"/>
      <c r="I474" s="207"/>
      <c r="J474" s="208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</row>
    <row r="475">
      <c r="A475" s="200"/>
      <c r="B475" s="201"/>
      <c r="C475" s="202"/>
      <c r="D475" s="203"/>
      <c r="E475" s="204"/>
      <c r="F475" s="205"/>
      <c r="G475" s="203"/>
      <c r="H475" s="206"/>
      <c r="I475" s="207"/>
      <c r="J475" s="208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</row>
    <row r="476">
      <c r="A476" s="200"/>
      <c r="B476" s="201"/>
      <c r="C476" s="202"/>
      <c r="D476" s="203"/>
      <c r="E476" s="204"/>
      <c r="F476" s="205"/>
      <c r="G476" s="203"/>
      <c r="H476" s="206"/>
      <c r="I476" s="207"/>
      <c r="J476" s="208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</row>
    <row r="477">
      <c r="A477" s="200"/>
      <c r="B477" s="201"/>
      <c r="C477" s="202"/>
      <c r="D477" s="203"/>
      <c r="E477" s="204"/>
      <c r="F477" s="205"/>
      <c r="G477" s="203"/>
      <c r="H477" s="206"/>
      <c r="I477" s="207"/>
      <c r="J477" s="208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</row>
    <row r="478">
      <c r="A478" s="200"/>
      <c r="B478" s="201"/>
      <c r="C478" s="202"/>
      <c r="D478" s="203"/>
      <c r="E478" s="204"/>
      <c r="F478" s="205"/>
      <c r="G478" s="203"/>
      <c r="H478" s="206"/>
      <c r="I478" s="207"/>
      <c r="J478" s="208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</row>
    <row r="479">
      <c r="A479" s="200"/>
      <c r="B479" s="201"/>
      <c r="C479" s="202"/>
      <c r="D479" s="203"/>
      <c r="E479" s="204"/>
      <c r="F479" s="205"/>
      <c r="G479" s="203"/>
      <c r="H479" s="206"/>
      <c r="I479" s="207"/>
      <c r="J479" s="208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</row>
    <row r="480">
      <c r="A480" s="200"/>
      <c r="B480" s="201"/>
      <c r="C480" s="202"/>
      <c r="D480" s="203"/>
      <c r="E480" s="204"/>
      <c r="F480" s="205"/>
      <c r="G480" s="203"/>
      <c r="H480" s="206"/>
      <c r="I480" s="207"/>
      <c r="J480" s="208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</row>
    <row r="481">
      <c r="A481" s="200"/>
      <c r="B481" s="201"/>
      <c r="C481" s="202"/>
      <c r="D481" s="203"/>
      <c r="E481" s="204"/>
      <c r="F481" s="205"/>
      <c r="G481" s="203"/>
      <c r="H481" s="206"/>
      <c r="I481" s="207"/>
      <c r="J481" s="208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</row>
    <row r="482">
      <c r="A482" s="200"/>
      <c r="B482" s="201"/>
      <c r="C482" s="202"/>
      <c r="D482" s="203"/>
      <c r="E482" s="204"/>
      <c r="F482" s="205"/>
      <c r="G482" s="203"/>
      <c r="H482" s="206"/>
      <c r="I482" s="207"/>
      <c r="J482" s="208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</row>
    <row r="483">
      <c r="A483" s="200"/>
      <c r="B483" s="201"/>
      <c r="C483" s="202"/>
      <c r="D483" s="203"/>
      <c r="E483" s="204"/>
      <c r="F483" s="205"/>
      <c r="G483" s="203"/>
      <c r="H483" s="206"/>
      <c r="I483" s="207"/>
      <c r="J483" s="208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</row>
    <row r="484">
      <c r="A484" s="200"/>
      <c r="B484" s="201"/>
      <c r="C484" s="202"/>
      <c r="D484" s="203"/>
      <c r="E484" s="204"/>
      <c r="F484" s="205"/>
      <c r="G484" s="203"/>
      <c r="H484" s="206"/>
      <c r="I484" s="207"/>
      <c r="J484" s="208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</row>
    <row r="485">
      <c r="A485" s="200"/>
      <c r="B485" s="201"/>
      <c r="C485" s="202"/>
      <c r="D485" s="203"/>
      <c r="E485" s="204"/>
      <c r="F485" s="205"/>
      <c r="G485" s="203"/>
      <c r="H485" s="206"/>
      <c r="I485" s="207"/>
      <c r="J485" s="208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</row>
    <row r="486">
      <c r="A486" s="200"/>
      <c r="B486" s="201"/>
      <c r="C486" s="202"/>
      <c r="D486" s="203"/>
      <c r="E486" s="204"/>
      <c r="F486" s="205"/>
      <c r="G486" s="203"/>
      <c r="H486" s="206"/>
      <c r="I486" s="207"/>
      <c r="J486" s="208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</row>
    <row r="487">
      <c r="A487" s="200"/>
      <c r="B487" s="201"/>
      <c r="C487" s="202"/>
      <c r="D487" s="203"/>
      <c r="E487" s="204"/>
      <c r="F487" s="205"/>
      <c r="G487" s="203"/>
      <c r="H487" s="206"/>
      <c r="I487" s="207"/>
      <c r="J487" s="208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</row>
    <row r="488">
      <c r="A488" s="200"/>
      <c r="B488" s="201"/>
      <c r="C488" s="202"/>
      <c r="D488" s="203"/>
      <c r="E488" s="204"/>
      <c r="F488" s="205"/>
      <c r="G488" s="203"/>
      <c r="H488" s="206"/>
      <c r="I488" s="207"/>
      <c r="J488" s="208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</row>
    <row r="489">
      <c r="A489" s="200"/>
      <c r="B489" s="201"/>
      <c r="C489" s="202"/>
      <c r="D489" s="203"/>
      <c r="E489" s="204"/>
      <c r="F489" s="205"/>
      <c r="G489" s="203"/>
      <c r="H489" s="206"/>
      <c r="I489" s="207"/>
      <c r="J489" s="208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</row>
    <row r="490">
      <c r="A490" s="200"/>
      <c r="B490" s="201"/>
      <c r="C490" s="202"/>
      <c r="D490" s="203"/>
      <c r="E490" s="204"/>
      <c r="F490" s="205"/>
      <c r="G490" s="203"/>
      <c r="H490" s="206"/>
      <c r="I490" s="207"/>
      <c r="J490" s="208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</row>
    <row r="491">
      <c r="A491" s="200"/>
      <c r="B491" s="201"/>
      <c r="C491" s="202"/>
      <c r="D491" s="203"/>
      <c r="E491" s="204"/>
      <c r="F491" s="205"/>
      <c r="G491" s="203"/>
      <c r="H491" s="206"/>
      <c r="I491" s="207"/>
      <c r="J491" s="208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</row>
    <row r="492">
      <c r="A492" s="200"/>
      <c r="B492" s="201"/>
      <c r="C492" s="202"/>
      <c r="D492" s="203"/>
      <c r="E492" s="204"/>
      <c r="F492" s="205"/>
      <c r="G492" s="203"/>
      <c r="H492" s="206"/>
      <c r="I492" s="207"/>
      <c r="J492" s="208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</row>
    <row r="493">
      <c r="A493" s="200"/>
      <c r="B493" s="201"/>
      <c r="C493" s="202"/>
      <c r="D493" s="203"/>
      <c r="E493" s="204"/>
      <c r="F493" s="205"/>
      <c r="G493" s="203"/>
      <c r="H493" s="206"/>
      <c r="I493" s="207"/>
      <c r="J493" s="208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</row>
    <row r="494">
      <c r="A494" s="200"/>
      <c r="B494" s="201"/>
      <c r="C494" s="202"/>
      <c r="D494" s="203"/>
      <c r="E494" s="204"/>
      <c r="F494" s="205"/>
      <c r="G494" s="203"/>
      <c r="H494" s="206"/>
      <c r="I494" s="207"/>
      <c r="J494" s="208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</row>
    <row r="495">
      <c r="A495" s="200"/>
      <c r="B495" s="201"/>
      <c r="C495" s="202"/>
      <c r="D495" s="203"/>
      <c r="E495" s="204"/>
      <c r="F495" s="205"/>
      <c r="G495" s="203"/>
      <c r="H495" s="206"/>
      <c r="I495" s="207"/>
      <c r="J495" s="208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</row>
    <row r="496">
      <c r="A496" s="200"/>
      <c r="B496" s="201"/>
      <c r="C496" s="202"/>
      <c r="D496" s="203"/>
      <c r="E496" s="204"/>
      <c r="F496" s="205"/>
      <c r="G496" s="203"/>
      <c r="H496" s="206"/>
      <c r="I496" s="207"/>
      <c r="J496" s="208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</row>
    <row r="497">
      <c r="A497" s="200"/>
      <c r="B497" s="201"/>
      <c r="C497" s="202"/>
      <c r="D497" s="203"/>
      <c r="E497" s="204"/>
      <c r="F497" s="205"/>
      <c r="G497" s="203"/>
      <c r="H497" s="206"/>
      <c r="I497" s="207"/>
      <c r="J497" s="208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</row>
    <row r="498">
      <c r="A498" s="200"/>
      <c r="B498" s="201"/>
      <c r="C498" s="202"/>
      <c r="D498" s="203"/>
      <c r="E498" s="204"/>
      <c r="F498" s="205"/>
      <c r="G498" s="203"/>
      <c r="H498" s="206"/>
      <c r="I498" s="207"/>
      <c r="J498" s="208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</row>
    <row r="499">
      <c r="A499" s="200"/>
      <c r="B499" s="201"/>
      <c r="C499" s="202"/>
      <c r="D499" s="203"/>
      <c r="E499" s="204"/>
      <c r="F499" s="205"/>
      <c r="G499" s="203"/>
      <c r="H499" s="206"/>
      <c r="I499" s="207"/>
      <c r="J499" s="208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</row>
    <row r="500">
      <c r="A500" s="200"/>
      <c r="B500" s="201"/>
      <c r="C500" s="202"/>
      <c r="D500" s="203"/>
      <c r="E500" s="204"/>
      <c r="F500" s="205"/>
      <c r="G500" s="203"/>
      <c r="H500" s="206"/>
      <c r="I500" s="207"/>
      <c r="J500" s="208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</row>
    <row r="501">
      <c r="A501" s="200"/>
      <c r="B501" s="201"/>
      <c r="C501" s="202"/>
      <c r="D501" s="203"/>
      <c r="E501" s="204"/>
      <c r="F501" s="205"/>
      <c r="G501" s="203"/>
      <c r="H501" s="206"/>
      <c r="I501" s="207"/>
      <c r="J501" s="208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</row>
    <row r="502">
      <c r="A502" s="200"/>
      <c r="B502" s="201"/>
      <c r="C502" s="202"/>
      <c r="D502" s="203"/>
      <c r="E502" s="204"/>
      <c r="F502" s="205"/>
      <c r="G502" s="203"/>
      <c r="H502" s="206"/>
      <c r="I502" s="207"/>
      <c r="J502" s="208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</row>
    <row r="503">
      <c r="A503" s="200"/>
      <c r="B503" s="201"/>
      <c r="C503" s="202"/>
      <c r="D503" s="203"/>
      <c r="E503" s="204"/>
      <c r="F503" s="205"/>
      <c r="G503" s="203"/>
      <c r="H503" s="206"/>
      <c r="I503" s="207"/>
      <c r="J503" s="208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</row>
    <row r="504">
      <c r="A504" s="200"/>
      <c r="B504" s="201"/>
      <c r="C504" s="202"/>
      <c r="D504" s="203"/>
      <c r="E504" s="204"/>
      <c r="F504" s="205"/>
      <c r="G504" s="203"/>
      <c r="H504" s="206"/>
      <c r="I504" s="207"/>
      <c r="J504" s="208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</row>
    <row r="505">
      <c r="A505" s="200"/>
      <c r="B505" s="201"/>
      <c r="C505" s="202"/>
      <c r="D505" s="203"/>
      <c r="E505" s="204"/>
      <c r="F505" s="205"/>
      <c r="G505" s="203"/>
      <c r="H505" s="206"/>
      <c r="I505" s="207"/>
      <c r="J505" s="208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</row>
    <row r="506">
      <c r="A506" s="200"/>
      <c r="B506" s="201"/>
      <c r="C506" s="202"/>
      <c r="D506" s="203"/>
      <c r="E506" s="204"/>
      <c r="F506" s="205"/>
      <c r="G506" s="203"/>
      <c r="H506" s="206"/>
      <c r="I506" s="207"/>
      <c r="J506" s="208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</row>
    <row r="507">
      <c r="A507" s="200"/>
      <c r="B507" s="201"/>
      <c r="C507" s="202"/>
      <c r="D507" s="203"/>
      <c r="E507" s="204"/>
      <c r="F507" s="205"/>
      <c r="G507" s="203"/>
      <c r="H507" s="206"/>
      <c r="I507" s="207"/>
      <c r="J507" s="208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</row>
    <row r="508">
      <c r="A508" s="200"/>
      <c r="B508" s="201"/>
      <c r="C508" s="202"/>
      <c r="D508" s="203"/>
      <c r="E508" s="204"/>
      <c r="F508" s="205"/>
      <c r="G508" s="203"/>
      <c r="H508" s="206"/>
      <c r="I508" s="207"/>
      <c r="J508" s="208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</row>
    <row r="509">
      <c r="A509" s="200"/>
      <c r="B509" s="201"/>
      <c r="C509" s="202"/>
      <c r="D509" s="203"/>
      <c r="E509" s="204"/>
      <c r="F509" s="205"/>
      <c r="G509" s="203"/>
      <c r="H509" s="206"/>
      <c r="I509" s="207"/>
      <c r="J509" s="208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</row>
    <row r="510">
      <c r="A510" s="200"/>
      <c r="B510" s="201"/>
      <c r="C510" s="202"/>
      <c r="D510" s="203"/>
      <c r="E510" s="204"/>
      <c r="F510" s="205"/>
      <c r="G510" s="203"/>
      <c r="H510" s="206"/>
      <c r="I510" s="207"/>
      <c r="J510" s="208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</row>
    <row r="511">
      <c r="A511" s="200"/>
      <c r="B511" s="201"/>
      <c r="C511" s="202"/>
      <c r="D511" s="203"/>
      <c r="E511" s="204"/>
      <c r="F511" s="205"/>
      <c r="G511" s="203"/>
      <c r="H511" s="206"/>
      <c r="I511" s="207"/>
      <c r="J511" s="208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</row>
    <row r="512">
      <c r="A512" s="200"/>
      <c r="B512" s="201"/>
      <c r="C512" s="202"/>
      <c r="D512" s="203"/>
      <c r="E512" s="204"/>
      <c r="F512" s="205"/>
      <c r="G512" s="203"/>
      <c r="H512" s="206"/>
      <c r="I512" s="207"/>
      <c r="J512" s="208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</row>
    <row r="513">
      <c r="A513" s="200"/>
      <c r="B513" s="201"/>
      <c r="C513" s="202"/>
      <c r="D513" s="203"/>
      <c r="E513" s="204"/>
      <c r="F513" s="205"/>
      <c r="G513" s="203"/>
      <c r="H513" s="206"/>
      <c r="I513" s="207"/>
      <c r="J513" s="208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</row>
    <row r="514">
      <c r="A514" s="200"/>
      <c r="B514" s="201"/>
      <c r="C514" s="202"/>
      <c r="D514" s="203"/>
      <c r="E514" s="204"/>
      <c r="F514" s="205"/>
      <c r="G514" s="203"/>
      <c r="H514" s="206"/>
      <c r="I514" s="207"/>
      <c r="J514" s="208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</row>
    <row r="515">
      <c r="A515" s="200"/>
      <c r="B515" s="201"/>
      <c r="C515" s="202"/>
      <c r="D515" s="203"/>
      <c r="E515" s="204"/>
      <c r="F515" s="205"/>
      <c r="G515" s="203"/>
      <c r="H515" s="206"/>
      <c r="I515" s="207"/>
      <c r="J515" s="208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</row>
    <row r="516">
      <c r="A516" s="200"/>
      <c r="B516" s="201"/>
      <c r="C516" s="202"/>
      <c r="D516" s="203"/>
      <c r="E516" s="204"/>
      <c r="F516" s="205"/>
      <c r="G516" s="203"/>
      <c r="H516" s="206"/>
      <c r="I516" s="207"/>
      <c r="J516" s="208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</row>
    <row r="517">
      <c r="A517" s="200"/>
      <c r="B517" s="201"/>
      <c r="C517" s="202"/>
      <c r="D517" s="203"/>
      <c r="E517" s="204"/>
      <c r="F517" s="205"/>
      <c r="G517" s="203"/>
      <c r="H517" s="206"/>
      <c r="I517" s="207"/>
      <c r="J517" s="208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</row>
    <row r="518">
      <c r="A518" s="200"/>
      <c r="B518" s="201"/>
      <c r="C518" s="202"/>
      <c r="D518" s="203"/>
      <c r="E518" s="204"/>
      <c r="F518" s="205"/>
      <c r="G518" s="203"/>
      <c r="H518" s="206"/>
      <c r="I518" s="207"/>
      <c r="J518" s="208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</row>
    <row r="519">
      <c r="A519" s="200"/>
      <c r="B519" s="201"/>
      <c r="C519" s="202"/>
      <c r="D519" s="203"/>
      <c r="E519" s="204"/>
      <c r="F519" s="205"/>
      <c r="G519" s="203"/>
      <c r="H519" s="206"/>
      <c r="I519" s="207"/>
      <c r="J519" s="208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</row>
    <row r="520">
      <c r="A520" s="200"/>
      <c r="B520" s="201"/>
      <c r="C520" s="202"/>
      <c r="D520" s="203"/>
      <c r="E520" s="204"/>
      <c r="F520" s="205"/>
      <c r="G520" s="203"/>
      <c r="H520" s="206"/>
      <c r="I520" s="207"/>
      <c r="J520" s="208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</row>
    <row r="521">
      <c r="A521" s="200"/>
      <c r="B521" s="201"/>
      <c r="C521" s="202"/>
      <c r="D521" s="203"/>
      <c r="E521" s="204"/>
      <c r="F521" s="205"/>
      <c r="G521" s="203"/>
      <c r="H521" s="206"/>
      <c r="I521" s="207"/>
      <c r="J521" s="208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</row>
    <row r="522">
      <c r="A522" s="200"/>
      <c r="B522" s="201"/>
      <c r="C522" s="202"/>
      <c r="D522" s="203"/>
      <c r="E522" s="204"/>
      <c r="F522" s="205"/>
      <c r="G522" s="203"/>
      <c r="H522" s="206"/>
      <c r="I522" s="207"/>
      <c r="J522" s="208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</row>
    <row r="523">
      <c r="A523" s="200"/>
      <c r="B523" s="201"/>
      <c r="C523" s="202"/>
      <c r="D523" s="203"/>
      <c r="E523" s="204"/>
      <c r="F523" s="205"/>
      <c r="G523" s="203"/>
      <c r="H523" s="206"/>
      <c r="I523" s="207"/>
      <c r="J523" s="208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</row>
    <row r="524">
      <c r="A524" s="200"/>
      <c r="B524" s="201"/>
      <c r="C524" s="202"/>
      <c r="D524" s="203"/>
      <c r="E524" s="204"/>
      <c r="F524" s="205"/>
      <c r="G524" s="203"/>
      <c r="H524" s="206"/>
      <c r="I524" s="207"/>
      <c r="J524" s="208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</row>
    <row r="525">
      <c r="A525" s="200"/>
      <c r="B525" s="201"/>
      <c r="C525" s="202"/>
      <c r="D525" s="203"/>
      <c r="E525" s="204"/>
      <c r="F525" s="205"/>
      <c r="G525" s="203"/>
      <c r="H525" s="206"/>
      <c r="I525" s="207"/>
      <c r="J525" s="208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</row>
    <row r="526">
      <c r="A526" s="200"/>
      <c r="B526" s="201"/>
      <c r="C526" s="202"/>
      <c r="D526" s="203"/>
      <c r="E526" s="204"/>
      <c r="F526" s="205"/>
      <c r="G526" s="203"/>
      <c r="H526" s="206"/>
      <c r="I526" s="207"/>
      <c r="J526" s="208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</row>
    <row r="527">
      <c r="A527" s="200"/>
      <c r="B527" s="201"/>
      <c r="C527" s="202"/>
      <c r="D527" s="203"/>
      <c r="E527" s="204"/>
      <c r="F527" s="205"/>
      <c r="G527" s="203"/>
      <c r="H527" s="206"/>
      <c r="I527" s="207"/>
      <c r="J527" s="208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</row>
    <row r="528">
      <c r="A528" s="200"/>
      <c r="B528" s="201"/>
      <c r="C528" s="202"/>
      <c r="D528" s="203"/>
      <c r="E528" s="204"/>
      <c r="F528" s="205"/>
      <c r="G528" s="203"/>
      <c r="H528" s="206"/>
      <c r="I528" s="207"/>
      <c r="J528" s="208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</row>
    <row r="529">
      <c r="A529" s="200"/>
      <c r="B529" s="201"/>
      <c r="C529" s="202"/>
      <c r="D529" s="203"/>
      <c r="E529" s="204"/>
      <c r="F529" s="205"/>
      <c r="G529" s="203"/>
      <c r="H529" s="206"/>
      <c r="I529" s="207"/>
      <c r="J529" s="208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</row>
    <row r="530">
      <c r="A530" s="200"/>
      <c r="B530" s="201"/>
      <c r="C530" s="202"/>
      <c r="D530" s="203"/>
      <c r="E530" s="204"/>
      <c r="F530" s="205"/>
      <c r="G530" s="203"/>
      <c r="H530" s="206"/>
      <c r="I530" s="207"/>
      <c r="J530" s="208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</row>
    <row r="531">
      <c r="A531" s="200"/>
      <c r="B531" s="201"/>
      <c r="C531" s="202"/>
      <c r="D531" s="203"/>
      <c r="E531" s="204"/>
      <c r="F531" s="205"/>
      <c r="G531" s="203"/>
      <c r="H531" s="206"/>
      <c r="I531" s="207"/>
      <c r="J531" s="208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</row>
    <row r="532">
      <c r="A532" s="200"/>
      <c r="B532" s="201"/>
      <c r="C532" s="202"/>
      <c r="D532" s="203"/>
      <c r="E532" s="204"/>
      <c r="F532" s="205"/>
      <c r="G532" s="203"/>
      <c r="H532" s="206"/>
      <c r="I532" s="207"/>
      <c r="J532" s="208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</row>
    <row r="533">
      <c r="A533" s="200"/>
      <c r="B533" s="201"/>
      <c r="C533" s="202"/>
      <c r="D533" s="203"/>
      <c r="E533" s="204"/>
      <c r="F533" s="205"/>
      <c r="G533" s="203"/>
      <c r="H533" s="206"/>
      <c r="I533" s="207"/>
      <c r="J533" s="208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</row>
    <row r="534">
      <c r="A534" s="200"/>
      <c r="B534" s="201"/>
      <c r="C534" s="202"/>
      <c r="D534" s="203"/>
      <c r="E534" s="204"/>
      <c r="F534" s="205"/>
      <c r="G534" s="203"/>
      <c r="H534" s="206"/>
      <c r="I534" s="207"/>
      <c r="J534" s="208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</row>
    <row r="535">
      <c r="A535" s="200"/>
      <c r="B535" s="201"/>
      <c r="C535" s="202"/>
      <c r="D535" s="203"/>
      <c r="E535" s="204"/>
      <c r="F535" s="205"/>
      <c r="G535" s="203"/>
      <c r="H535" s="206"/>
      <c r="I535" s="207"/>
      <c r="J535" s="208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</row>
    <row r="536">
      <c r="A536" s="200"/>
      <c r="B536" s="201"/>
      <c r="C536" s="202"/>
      <c r="D536" s="203"/>
      <c r="E536" s="204"/>
      <c r="F536" s="205"/>
      <c r="G536" s="203"/>
      <c r="H536" s="206"/>
      <c r="I536" s="207"/>
      <c r="J536" s="208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</row>
    <row r="537">
      <c r="A537" s="200"/>
      <c r="B537" s="201"/>
      <c r="C537" s="202"/>
      <c r="D537" s="203"/>
      <c r="E537" s="204"/>
      <c r="F537" s="205"/>
      <c r="G537" s="203"/>
      <c r="H537" s="206"/>
      <c r="I537" s="207"/>
      <c r="J537" s="208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</row>
    <row r="538">
      <c r="A538" s="200"/>
      <c r="B538" s="201"/>
      <c r="C538" s="202"/>
      <c r="D538" s="203"/>
      <c r="E538" s="204"/>
      <c r="F538" s="205"/>
      <c r="G538" s="203"/>
      <c r="H538" s="206"/>
      <c r="I538" s="207"/>
      <c r="J538" s="208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</row>
    <row r="539">
      <c r="A539" s="200"/>
      <c r="B539" s="201"/>
      <c r="C539" s="202"/>
      <c r="D539" s="203"/>
      <c r="E539" s="204"/>
      <c r="F539" s="205"/>
      <c r="G539" s="203"/>
      <c r="H539" s="206"/>
      <c r="I539" s="207"/>
      <c r="J539" s="208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</row>
    <row r="540">
      <c r="A540" s="200"/>
      <c r="B540" s="201"/>
      <c r="C540" s="202"/>
      <c r="D540" s="203"/>
      <c r="E540" s="204"/>
      <c r="F540" s="205"/>
      <c r="G540" s="203"/>
      <c r="H540" s="206"/>
      <c r="I540" s="207"/>
      <c r="J540" s="208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</row>
    <row r="541">
      <c r="A541" s="200"/>
      <c r="B541" s="201"/>
      <c r="C541" s="202"/>
      <c r="D541" s="203"/>
      <c r="E541" s="204"/>
      <c r="F541" s="205"/>
      <c r="G541" s="203"/>
      <c r="H541" s="206"/>
      <c r="I541" s="207"/>
      <c r="J541" s="208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</row>
    <row r="542">
      <c r="A542" s="200"/>
      <c r="B542" s="201"/>
      <c r="C542" s="202"/>
      <c r="D542" s="203"/>
      <c r="E542" s="204"/>
      <c r="F542" s="205"/>
      <c r="G542" s="203"/>
      <c r="H542" s="206"/>
      <c r="I542" s="207"/>
      <c r="J542" s="208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</row>
    <row r="543">
      <c r="A543" s="200"/>
      <c r="B543" s="201"/>
      <c r="C543" s="202"/>
      <c r="D543" s="203"/>
      <c r="E543" s="204"/>
      <c r="F543" s="205"/>
      <c r="G543" s="203"/>
      <c r="H543" s="206"/>
      <c r="I543" s="207"/>
      <c r="J543" s="208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</row>
    <row r="544">
      <c r="A544" s="200"/>
      <c r="B544" s="201"/>
      <c r="C544" s="202"/>
      <c r="D544" s="203"/>
      <c r="E544" s="204"/>
      <c r="F544" s="205"/>
      <c r="G544" s="203"/>
      <c r="H544" s="206"/>
      <c r="I544" s="207"/>
      <c r="J544" s="208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</row>
    <row r="545">
      <c r="A545" s="200"/>
      <c r="B545" s="201"/>
      <c r="C545" s="202"/>
      <c r="D545" s="203"/>
      <c r="E545" s="204"/>
      <c r="F545" s="205"/>
      <c r="G545" s="203"/>
      <c r="H545" s="206"/>
      <c r="I545" s="207"/>
      <c r="J545" s="208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</row>
    <row r="546">
      <c r="A546" s="200"/>
      <c r="B546" s="201"/>
      <c r="C546" s="202"/>
      <c r="D546" s="203"/>
      <c r="E546" s="204"/>
      <c r="F546" s="205"/>
      <c r="G546" s="203"/>
      <c r="H546" s="206"/>
      <c r="I546" s="207"/>
      <c r="J546" s="208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</row>
    <row r="547">
      <c r="A547" s="200"/>
      <c r="B547" s="201"/>
      <c r="C547" s="202"/>
      <c r="D547" s="203"/>
      <c r="E547" s="204"/>
      <c r="F547" s="205"/>
      <c r="G547" s="203"/>
      <c r="H547" s="206"/>
      <c r="I547" s="207"/>
      <c r="J547" s="208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</row>
    <row r="548">
      <c r="A548" s="200"/>
      <c r="B548" s="201"/>
      <c r="C548" s="202"/>
      <c r="D548" s="203"/>
      <c r="E548" s="204"/>
      <c r="F548" s="205"/>
      <c r="G548" s="203"/>
      <c r="H548" s="206"/>
      <c r="I548" s="207"/>
      <c r="J548" s="208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</row>
    <row r="549">
      <c r="A549" s="200"/>
      <c r="B549" s="201"/>
      <c r="C549" s="202"/>
      <c r="D549" s="203"/>
      <c r="E549" s="204"/>
      <c r="F549" s="205"/>
      <c r="G549" s="203"/>
      <c r="H549" s="206"/>
      <c r="I549" s="207"/>
      <c r="J549" s="208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</row>
    <row r="550">
      <c r="A550" s="200"/>
      <c r="B550" s="201"/>
      <c r="C550" s="202"/>
      <c r="D550" s="203"/>
      <c r="E550" s="204"/>
      <c r="F550" s="205"/>
      <c r="G550" s="203"/>
      <c r="H550" s="206"/>
      <c r="I550" s="207"/>
      <c r="J550" s="208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</row>
    <row r="551">
      <c r="A551" s="200"/>
      <c r="B551" s="201"/>
      <c r="C551" s="202"/>
      <c r="D551" s="203"/>
      <c r="E551" s="204"/>
      <c r="F551" s="205"/>
      <c r="G551" s="203"/>
      <c r="H551" s="206"/>
      <c r="I551" s="207"/>
      <c r="J551" s="208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</row>
    <row r="552">
      <c r="A552" s="200"/>
      <c r="B552" s="201"/>
      <c r="C552" s="202"/>
      <c r="D552" s="203"/>
      <c r="E552" s="204"/>
      <c r="F552" s="205"/>
      <c r="G552" s="203"/>
      <c r="H552" s="206"/>
      <c r="I552" s="207"/>
      <c r="J552" s="208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</row>
    <row r="553">
      <c r="A553" s="200"/>
      <c r="B553" s="201"/>
      <c r="C553" s="202"/>
      <c r="D553" s="203"/>
      <c r="E553" s="204"/>
      <c r="F553" s="205"/>
      <c r="G553" s="203"/>
      <c r="H553" s="206"/>
      <c r="I553" s="207"/>
      <c r="J553" s="208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</row>
    <row r="554">
      <c r="A554" s="200"/>
      <c r="B554" s="201"/>
      <c r="C554" s="202"/>
      <c r="D554" s="203"/>
      <c r="E554" s="204"/>
      <c r="F554" s="205"/>
      <c r="G554" s="203"/>
      <c r="H554" s="206"/>
      <c r="I554" s="207"/>
      <c r="J554" s="208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</row>
    <row r="555">
      <c r="A555" s="200"/>
      <c r="B555" s="201"/>
      <c r="C555" s="202"/>
      <c r="D555" s="203"/>
      <c r="E555" s="204"/>
      <c r="F555" s="205"/>
      <c r="G555" s="203"/>
      <c r="H555" s="206"/>
      <c r="I555" s="207"/>
      <c r="J555" s="208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</row>
    <row r="556">
      <c r="A556" s="200"/>
      <c r="B556" s="201"/>
      <c r="C556" s="202"/>
      <c r="D556" s="203"/>
      <c r="E556" s="204"/>
      <c r="F556" s="205"/>
      <c r="G556" s="203"/>
      <c r="H556" s="206"/>
      <c r="I556" s="207"/>
      <c r="J556" s="208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</row>
    <row r="557">
      <c r="A557" s="200"/>
      <c r="B557" s="201"/>
      <c r="C557" s="202"/>
      <c r="D557" s="203"/>
      <c r="E557" s="204"/>
      <c r="F557" s="205"/>
      <c r="G557" s="203"/>
      <c r="H557" s="206"/>
      <c r="I557" s="207"/>
      <c r="J557" s="208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</row>
    <row r="558">
      <c r="A558" s="200"/>
      <c r="B558" s="201"/>
      <c r="C558" s="202"/>
      <c r="D558" s="203"/>
      <c r="E558" s="204"/>
      <c r="F558" s="205"/>
      <c r="G558" s="203"/>
      <c r="H558" s="206"/>
      <c r="I558" s="207"/>
      <c r="J558" s="208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</row>
    <row r="559">
      <c r="A559" s="200"/>
      <c r="B559" s="201"/>
      <c r="C559" s="202"/>
      <c r="D559" s="203"/>
      <c r="E559" s="204"/>
      <c r="F559" s="205"/>
      <c r="G559" s="203"/>
      <c r="H559" s="206"/>
      <c r="I559" s="207"/>
      <c r="J559" s="208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</row>
    <row r="560">
      <c r="A560" s="200"/>
      <c r="B560" s="201"/>
      <c r="C560" s="202"/>
      <c r="D560" s="203"/>
      <c r="E560" s="204"/>
      <c r="F560" s="205"/>
      <c r="G560" s="203"/>
      <c r="H560" s="206"/>
      <c r="I560" s="207"/>
      <c r="J560" s="208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</row>
    <row r="561">
      <c r="A561" s="200"/>
      <c r="B561" s="201"/>
      <c r="C561" s="202"/>
      <c r="D561" s="203"/>
      <c r="E561" s="204"/>
      <c r="F561" s="205"/>
      <c r="G561" s="203"/>
      <c r="H561" s="206"/>
      <c r="I561" s="207"/>
      <c r="J561" s="208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</row>
    <row r="562">
      <c r="A562" s="200"/>
      <c r="B562" s="201"/>
      <c r="C562" s="202"/>
      <c r="D562" s="203"/>
      <c r="E562" s="204"/>
      <c r="F562" s="205"/>
      <c r="G562" s="203"/>
      <c r="H562" s="206"/>
      <c r="I562" s="207"/>
      <c r="J562" s="208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</row>
    <row r="563">
      <c r="A563" s="200"/>
      <c r="B563" s="201"/>
      <c r="C563" s="202"/>
      <c r="D563" s="203"/>
      <c r="E563" s="204"/>
      <c r="F563" s="205"/>
      <c r="G563" s="203"/>
      <c r="H563" s="206"/>
      <c r="I563" s="207"/>
      <c r="J563" s="208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</row>
    <row r="564">
      <c r="A564" s="200"/>
      <c r="B564" s="201"/>
      <c r="C564" s="202"/>
      <c r="D564" s="203"/>
      <c r="E564" s="204"/>
      <c r="F564" s="205"/>
      <c r="G564" s="203"/>
      <c r="H564" s="206"/>
      <c r="I564" s="207"/>
      <c r="J564" s="208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</row>
    <row r="565">
      <c r="A565" s="200"/>
      <c r="B565" s="201"/>
      <c r="C565" s="202"/>
      <c r="D565" s="203"/>
      <c r="E565" s="204"/>
      <c r="F565" s="205"/>
      <c r="G565" s="203"/>
      <c r="H565" s="206"/>
      <c r="I565" s="207"/>
      <c r="J565" s="208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</row>
    <row r="566">
      <c r="A566" s="200"/>
      <c r="B566" s="201"/>
      <c r="C566" s="202"/>
      <c r="D566" s="203"/>
      <c r="E566" s="204"/>
      <c r="F566" s="205"/>
      <c r="G566" s="203"/>
      <c r="H566" s="206"/>
      <c r="I566" s="207"/>
      <c r="J566" s="208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</row>
    <row r="567">
      <c r="A567" s="200"/>
      <c r="B567" s="201"/>
      <c r="C567" s="202"/>
      <c r="D567" s="203"/>
      <c r="E567" s="204"/>
      <c r="F567" s="205"/>
      <c r="G567" s="203"/>
      <c r="H567" s="206"/>
      <c r="I567" s="207"/>
      <c r="J567" s="208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</row>
    <row r="568">
      <c r="A568" s="200"/>
      <c r="B568" s="201"/>
      <c r="C568" s="202"/>
      <c r="D568" s="203"/>
      <c r="E568" s="204"/>
      <c r="F568" s="205"/>
      <c r="G568" s="203"/>
      <c r="H568" s="206"/>
      <c r="I568" s="207"/>
      <c r="J568" s="208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</row>
    <row r="569">
      <c r="A569" s="200"/>
      <c r="B569" s="201"/>
      <c r="C569" s="202"/>
      <c r="D569" s="203"/>
      <c r="E569" s="204"/>
      <c r="F569" s="205"/>
      <c r="G569" s="203"/>
      <c r="H569" s="206"/>
      <c r="I569" s="207"/>
      <c r="J569" s="208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</row>
    <row r="570">
      <c r="A570" s="200"/>
      <c r="B570" s="201"/>
      <c r="C570" s="202"/>
      <c r="D570" s="203"/>
      <c r="E570" s="204"/>
      <c r="F570" s="205"/>
      <c r="G570" s="203"/>
      <c r="H570" s="206"/>
      <c r="I570" s="207"/>
      <c r="J570" s="208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</row>
    <row r="571">
      <c r="A571" s="200"/>
      <c r="B571" s="201"/>
      <c r="C571" s="202"/>
      <c r="D571" s="203"/>
      <c r="E571" s="204"/>
      <c r="F571" s="205"/>
      <c r="G571" s="203"/>
      <c r="H571" s="206"/>
      <c r="I571" s="207"/>
      <c r="J571" s="208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</row>
    <row r="572">
      <c r="A572" s="200"/>
      <c r="B572" s="201"/>
      <c r="C572" s="202"/>
      <c r="D572" s="203"/>
      <c r="E572" s="204"/>
      <c r="F572" s="205"/>
      <c r="G572" s="203"/>
      <c r="H572" s="206"/>
      <c r="I572" s="207"/>
      <c r="J572" s="208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</row>
    <row r="573">
      <c r="A573" s="200"/>
      <c r="B573" s="201"/>
      <c r="C573" s="202"/>
      <c r="D573" s="203"/>
      <c r="E573" s="204"/>
      <c r="F573" s="205"/>
      <c r="G573" s="203"/>
      <c r="H573" s="206"/>
      <c r="I573" s="207"/>
      <c r="J573" s="208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</row>
    <row r="574">
      <c r="A574" s="200"/>
      <c r="B574" s="201"/>
      <c r="C574" s="202"/>
      <c r="D574" s="203"/>
      <c r="E574" s="204"/>
      <c r="F574" s="205"/>
      <c r="G574" s="203"/>
      <c r="H574" s="206"/>
      <c r="I574" s="207"/>
      <c r="J574" s="208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</row>
    <row r="575">
      <c r="A575" s="200"/>
      <c r="B575" s="201"/>
      <c r="C575" s="202"/>
      <c r="D575" s="203"/>
      <c r="E575" s="204"/>
      <c r="F575" s="205"/>
      <c r="G575" s="203"/>
      <c r="H575" s="206"/>
      <c r="I575" s="207"/>
      <c r="J575" s="208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</row>
    <row r="576">
      <c r="A576" s="200"/>
      <c r="B576" s="201"/>
      <c r="C576" s="202"/>
      <c r="D576" s="203"/>
      <c r="E576" s="204"/>
      <c r="F576" s="205"/>
      <c r="G576" s="203"/>
      <c r="H576" s="206"/>
      <c r="I576" s="207"/>
      <c r="J576" s="208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</row>
    <row r="577">
      <c r="A577" s="200"/>
      <c r="B577" s="201"/>
      <c r="C577" s="202"/>
      <c r="D577" s="203"/>
      <c r="E577" s="204"/>
      <c r="F577" s="205"/>
      <c r="G577" s="203"/>
      <c r="H577" s="206"/>
      <c r="I577" s="207"/>
      <c r="J577" s="208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</row>
    <row r="578">
      <c r="A578" s="200"/>
      <c r="B578" s="201"/>
      <c r="C578" s="202"/>
      <c r="D578" s="203"/>
      <c r="E578" s="204"/>
      <c r="F578" s="205"/>
      <c r="G578" s="203"/>
      <c r="H578" s="206"/>
      <c r="I578" s="207"/>
      <c r="J578" s="208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</row>
    <row r="579">
      <c r="A579" s="200"/>
      <c r="B579" s="201"/>
      <c r="C579" s="202"/>
      <c r="D579" s="203"/>
      <c r="E579" s="204"/>
      <c r="F579" s="205"/>
      <c r="G579" s="203"/>
      <c r="H579" s="206"/>
      <c r="I579" s="207"/>
      <c r="J579" s="208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</row>
    <row r="580">
      <c r="A580" s="200"/>
      <c r="B580" s="201"/>
      <c r="C580" s="202"/>
      <c r="D580" s="203"/>
      <c r="E580" s="204"/>
      <c r="F580" s="205"/>
      <c r="G580" s="203"/>
      <c r="H580" s="206"/>
      <c r="I580" s="207"/>
      <c r="J580" s="208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</row>
    <row r="581">
      <c r="A581" s="200"/>
      <c r="B581" s="201"/>
      <c r="C581" s="202"/>
      <c r="D581" s="203"/>
      <c r="E581" s="204"/>
      <c r="F581" s="205"/>
      <c r="G581" s="203"/>
      <c r="H581" s="206"/>
      <c r="I581" s="207"/>
      <c r="J581" s="208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</row>
    <row r="582">
      <c r="A582" s="200"/>
      <c r="B582" s="201"/>
      <c r="C582" s="202"/>
      <c r="D582" s="203"/>
      <c r="E582" s="204"/>
      <c r="F582" s="205"/>
      <c r="G582" s="203"/>
      <c r="H582" s="206"/>
      <c r="I582" s="207"/>
      <c r="J582" s="208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</row>
    <row r="583">
      <c r="A583" s="200"/>
      <c r="B583" s="201"/>
      <c r="C583" s="202"/>
      <c r="D583" s="203"/>
      <c r="E583" s="204"/>
      <c r="F583" s="205"/>
      <c r="G583" s="203"/>
      <c r="H583" s="206"/>
      <c r="I583" s="207"/>
      <c r="J583" s="208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</row>
    <row r="584">
      <c r="A584" s="200"/>
      <c r="B584" s="201"/>
      <c r="C584" s="202"/>
      <c r="D584" s="203"/>
      <c r="E584" s="204"/>
      <c r="F584" s="205"/>
      <c r="G584" s="203"/>
      <c r="H584" s="206"/>
      <c r="I584" s="207"/>
      <c r="J584" s="208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</row>
    <row r="585">
      <c r="A585" s="200"/>
      <c r="B585" s="201"/>
      <c r="C585" s="202"/>
      <c r="D585" s="203"/>
      <c r="E585" s="204"/>
      <c r="F585" s="205"/>
      <c r="G585" s="203"/>
      <c r="H585" s="206"/>
      <c r="I585" s="207"/>
      <c r="J585" s="208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</row>
    <row r="586">
      <c r="A586" s="200"/>
      <c r="B586" s="201"/>
      <c r="C586" s="202"/>
      <c r="D586" s="203"/>
      <c r="E586" s="204"/>
      <c r="F586" s="205"/>
      <c r="G586" s="203"/>
      <c r="H586" s="206"/>
      <c r="I586" s="207"/>
      <c r="J586" s="208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</row>
    <row r="587">
      <c r="A587" s="200"/>
      <c r="B587" s="201"/>
      <c r="C587" s="202"/>
      <c r="D587" s="203"/>
      <c r="E587" s="204"/>
      <c r="F587" s="205"/>
      <c r="G587" s="203"/>
      <c r="H587" s="206"/>
      <c r="I587" s="207"/>
      <c r="J587" s="208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</row>
    <row r="588">
      <c r="A588" s="200"/>
      <c r="B588" s="201"/>
      <c r="C588" s="202"/>
      <c r="D588" s="203"/>
      <c r="E588" s="204"/>
      <c r="F588" s="205"/>
      <c r="G588" s="203"/>
      <c r="H588" s="206"/>
      <c r="I588" s="207"/>
      <c r="J588" s="208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</row>
    <row r="589">
      <c r="A589" s="200"/>
      <c r="B589" s="201"/>
      <c r="C589" s="202"/>
      <c r="D589" s="203"/>
      <c r="E589" s="204"/>
      <c r="F589" s="205"/>
      <c r="G589" s="203"/>
      <c r="H589" s="206"/>
      <c r="I589" s="207"/>
      <c r="J589" s="208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</row>
    <row r="590">
      <c r="A590" s="200"/>
      <c r="B590" s="201"/>
      <c r="C590" s="202"/>
      <c r="D590" s="203"/>
      <c r="E590" s="204"/>
      <c r="F590" s="205"/>
      <c r="G590" s="203"/>
      <c r="H590" s="206"/>
      <c r="I590" s="207"/>
      <c r="J590" s="208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</row>
    <row r="591">
      <c r="A591" s="200"/>
      <c r="B591" s="201"/>
      <c r="C591" s="202"/>
      <c r="D591" s="203"/>
      <c r="E591" s="204"/>
      <c r="F591" s="205"/>
      <c r="G591" s="203"/>
      <c r="H591" s="206"/>
      <c r="I591" s="207"/>
      <c r="J591" s="208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</row>
    <row r="592">
      <c r="A592" s="200"/>
      <c r="B592" s="201"/>
      <c r="C592" s="202"/>
      <c r="D592" s="203"/>
      <c r="E592" s="204"/>
      <c r="F592" s="205"/>
      <c r="G592" s="203"/>
      <c r="H592" s="206"/>
      <c r="I592" s="207"/>
      <c r="J592" s="208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</row>
    <row r="593">
      <c r="A593" s="200"/>
      <c r="B593" s="201"/>
      <c r="C593" s="202"/>
      <c r="D593" s="203"/>
      <c r="E593" s="204"/>
      <c r="F593" s="205"/>
      <c r="G593" s="203"/>
      <c r="H593" s="206"/>
      <c r="I593" s="207"/>
      <c r="J593" s="208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</row>
    <row r="594">
      <c r="A594" s="200"/>
      <c r="B594" s="201"/>
      <c r="C594" s="202"/>
      <c r="D594" s="203"/>
      <c r="E594" s="204"/>
      <c r="F594" s="205"/>
      <c r="G594" s="203"/>
      <c r="H594" s="206"/>
      <c r="I594" s="207"/>
      <c r="J594" s="208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</row>
    <row r="595">
      <c r="A595" s="200"/>
      <c r="B595" s="201"/>
      <c r="C595" s="202"/>
      <c r="D595" s="203"/>
      <c r="E595" s="204"/>
      <c r="F595" s="205"/>
      <c r="G595" s="203"/>
      <c r="H595" s="206"/>
      <c r="I595" s="207"/>
      <c r="J595" s="208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</row>
    <row r="596">
      <c r="A596" s="200"/>
      <c r="B596" s="201"/>
      <c r="C596" s="202"/>
      <c r="D596" s="203"/>
      <c r="E596" s="204"/>
      <c r="F596" s="205"/>
      <c r="G596" s="203"/>
      <c r="H596" s="206"/>
      <c r="I596" s="207"/>
      <c r="J596" s="208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</row>
    <row r="597">
      <c r="A597" s="200"/>
      <c r="B597" s="201"/>
      <c r="C597" s="202"/>
      <c r="D597" s="203"/>
      <c r="E597" s="204"/>
      <c r="F597" s="205"/>
      <c r="G597" s="203"/>
      <c r="H597" s="206"/>
      <c r="I597" s="207"/>
      <c r="J597" s="208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</row>
    <row r="598">
      <c r="A598" s="200"/>
      <c r="B598" s="201"/>
      <c r="C598" s="202"/>
      <c r="D598" s="203"/>
      <c r="E598" s="204"/>
      <c r="F598" s="205"/>
      <c r="G598" s="203"/>
      <c r="H598" s="206"/>
      <c r="I598" s="207"/>
      <c r="J598" s="208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</row>
    <row r="599">
      <c r="A599" s="200"/>
      <c r="B599" s="201"/>
      <c r="C599" s="202"/>
      <c r="D599" s="203"/>
      <c r="E599" s="204"/>
      <c r="F599" s="205"/>
      <c r="G599" s="203"/>
      <c r="H599" s="206"/>
      <c r="I599" s="207"/>
      <c r="J599" s="208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</row>
    <row r="600">
      <c r="A600" s="200"/>
      <c r="B600" s="201"/>
      <c r="C600" s="202"/>
      <c r="D600" s="203"/>
      <c r="E600" s="204"/>
      <c r="F600" s="205"/>
      <c r="G600" s="203"/>
      <c r="H600" s="206"/>
      <c r="I600" s="207"/>
      <c r="J600" s="208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</row>
    <row r="601">
      <c r="A601" s="200"/>
      <c r="B601" s="201"/>
      <c r="C601" s="202"/>
      <c r="D601" s="203"/>
      <c r="E601" s="204"/>
      <c r="F601" s="205"/>
      <c r="G601" s="203"/>
      <c r="H601" s="206"/>
      <c r="I601" s="207"/>
      <c r="J601" s="208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</row>
    <row r="602">
      <c r="A602" s="200"/>
      <c r="B602" s="201"/>
      <c r="C602" s="202"/>
      <c r="D602" s="203"/>
      <c r="E602" s="204"/>
      <c r="F602" s="205"/>
      <c r="G602" s="203"/>
      <c r="H602" s="206"/>
      <c r="I602" s="207"/>
      <c r="J602" s="208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</row>
    <row r="603">
      <c r="A603" s="200"/>
      <c r="B603" s="201"/>
      <c r="C603" s="202"/>
      <c r="D603" s="203"/>
      <c r="E603" s="204"/>
      <c r="F603" s="205"/>
      <c r="G603" s="203"/>
      <c r="H603" s="206"/>
      <c r="I603" s="207"/>
      <c r="J603" s="208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</row>
    <row r="604">
      <c r="A604" s="200"/>
      <c r="B604" s="201"/>
      <c r="C604" s="202"/>
      <c r="D604" s="203"/>
      <c r="E604" s="204"/>
      <c r="F604" s="205"/>
      <c r="G604" s="203"/>
      <c r="H604" s="206"/>
      <c r="I604" s="207"/>
      <c r="J604" s="208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</row>
    <row r="605">
      <c r="A605" s="200"/>
      <c r="B605" s="201"/>
      <c r="C605" s="202"/>
      <c r="D605" s="203"/>
      <c r="E605" s="204"/>
      <c r="F605" s="205"/>
      <c r="G605" s="203"/>
      <c r="H605" s="206"/>
      <c r="I605" s="207"/>
      <c r="J605" s="208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</row>
    <row r="606">
      <c r="A606" s="200"/>
      <c r="B606" s="201"/>
      <c r="C606" s="202"/>
      <c r="D606" s="203"/>
      <c r="E606" s="204"/>
      <c r="F606" s="205"/>
      <c r="G606" s="203"/>
      <c r="H606" s="206"/>
      <c r="I606" s="207"/>
      <c r="J606" s="208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</row>
    <row r="607">
      <c r="A607" s="200"/>
      <c r="B607" s="201"/>
      <c r="C607" s="202"/>
      <c r="D607" s="203"/>
      <c r="E607" s="204"/>
      <c r="F607" s="205"/>
      <c r="G607" s="203"/>
      <c r="H607" s="206"/>
      <c r="I607" s="207"/>
      <c r="J607" s="208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</row>
    <row r="608">
      <c r="A608" s="200"/>
      <c r="B608" s="201"/>
      <c r="C608" s="202"/>
      <c r="D608" s="203"/>
      <c r="E608" s="204"/>
      <c r="F608" s="205"/>
      <c r="G608" s="203"/>
      <c r="H608" s="206"/>
      <c r="I608" s="207"/>
      <c r="J608" s="208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</row>
    <row r="609">
      <c r="A609" s="200"/>
      <c r="B609" s="201"/>
      <c r="C609" s="202"/>
      <c r="D609" s="203"/>
      <c r="E609" s="204"/>
      <c r="F609" s="205"/>
      <c r="G609" s="203"/>
      <c r="H609" s="206"/>
      <c r="I609" s="207"/>
      <c r="J609" s="208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</row>
    <row r="610">
      <c r="A610" s="200"/>
      <c r="B610" s="201"/>
      <c r="C610" s="202"/>
      <c r="D610" s="203"/>
      <c r="E610" s="204"/>
      <c r="F610" s="205"/>
      <c r="G610" s="203"/>
      <c r="H610" s="206"/>
      <c r="I610" s="207"/>
      <c r="J610" s="208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</row>
    <row r="611">
      <c r="A611" s="200"/>
      <c r="B611" s="201"/>
      <c r="C611" s="202"/>
      <c r="D611" s="203"/>
      <c r="E611" s="204"/>
      <c r="F611" s="205"/>
      <c r="G611" s="203"/>
      <c r="H611" s="206"/>
      <c r="I611" s="207"/>
      <c r="J611" s="208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</row>
    <row r="612">
      <c r="A612" s="200"/>
      <c r="B612" s="201"/>
      <c r="C612" s="202"/>
      <c r="D612" s="203"/>
      <c r="E612" s="204"/>
      <c r="F612" s="205"/>
      <c r="G612" s="203"/>
      <c r="H612" s="206"/>
      <c r="I612" s="207"/>
      <c r="J612" s="208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</row>
    <row r="613">
      <c r="A613" s="200"/>
      <c r="B613" s="201"/>
      <c r="C613" s="202"/>
      <c r="D613" s="203"/>
      <c r="E613" s="204"/>
      <c r="F613" s="205"/>
      <c r="G613" s="203"/>
      <c r="H613" s="206"/>
      <c r="I613" s="207"/>
      <c r="J613" s="208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</row>
    <row r="614">
      <c r="A614" s="200"/>
      <c r="B614" s="201"/>
      <c r="C614" s="202"/>
      <c r="D614" s="203"/>
      <c r="E614" s="204"/>
      <c r="F614" s="205"/>
      <c r="G614" s="203"/>
      <c r="H614" s="206"/>
      <c r="I614" s="207"/>
      <c r="J614" s="208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</row>
    <row r="615">
      <c r="A615" s="200"/>
      <c r="B615" s="201"/>
      <c r="C615" s="202"/>
      <c r="D615" s="203"/>
      <c r="E615" s="204"/>
      <c r="F615" s="205"/>
      <c r="G615" s="203"/>
      <c r="H615" s="206"/>
      <c r="I615" s="207"/>
      <c r="J615" s="208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</row>
    <row r="616">
      <c r="A616" s="200"/>
      <c r="B616" s="201"/>
      <c r="C616" s="202"/>
      <c r="D616" s="203"/>
      <c r="E616" s="204"/>
      <c r="F616" s="205"/>
      <c r="G616" s="203"/>
      <c r="H616" s="206"/>
      <c r="I616" s="207"/>
      <c r="J616" s="208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</row>
    <row r="617">
      <c r="A617" s="200"/>
      <c r="B617" s="201"/>
      <c r="C617" s="202"/>
      <c r="D617" s="203"/>
      <c r="E617" s="204"/>
      <c r="F617" s="205"/>
      <c r="G617" s="203"/>
      <c r="H617" s="206"/>
      <c r="I617" s="207"/>
      <c r="J617" s="208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</row>
    <row r="618">
      <c r="A618" s="200"/>
      <c r="B618" s="201"/>
      <c r="C618" s="202"/>
      <c r="D618" s="203"/>
      <c r="E618" s="204"/>
      <c r="F618" s="205"/>
      <c r="G618" s="203"/>
      <c r="H618" s="206"/>
      <c r="I618" s="207"/>
      <c r="J618" s="208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</row>
    <row r="619">
      <c r="A619" s="200"/>
      <c r="B619" s="201"/>
      <c r="C619" s="202"/>
      <c r="D619" s="203"/>
      <c r="E619" s="204"/>
      <c r="F619" s="205"/>
      <c r="G619" s="203"/>
      <c r="H619" s="206"/>
      <c r="I619" s="207"/>
      <c r="J619" s="208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</row>
    <row r="620">
      <c r="A620" s="200"/>
      <c r="B620" s="201"/>
      <c r="C620" s="202"/>
      <c r="D620" s="203"/>
      <c r="E620" s="204"/>
      <c r="F620" s="205"/>
      <c r="G620" s="203"/>
      <c r="H620" s="206"/>
      <c r="I620" s="207"/>
      <c r="J620" s="208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</row>
    <row r="621">
      <c r="A621" s="200"/>
      <c r="B621" s="201"/>
      <c r="C621" s="202"/>
      <c r="D621" s="203"/>
      <c r="E621" s="204"/>
      <c r="F621" s="205"/>
      <c r="G621" s="203"/>
      <c r="H621" s="206"/>
      <c r="I621" s="207"/>
      <c r="J621" s="208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</row>
    <row r="622">
      <c r="A622" s="200"/>
      <c r="B622" s="201"/>
      <c r="C622" s="202"/>
      <c r="D622" s="203"/>
      <c r="E622" s="204"/>
      <c r="F622" s="205"/>
      <c r="G622" s="203"/>
      <c r="H622" s="206"/>
      <c r="I622" s="207"/>
      <c r="J622" s="208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</row>
    <row r="623">
      <c r="A623" s="200"/>
      <c r="B623" s="201"/>
      <c r="C623" s="202"/>
      <c r="D623" s="203"/>
      <c r="E623" s="204"/>
      <c r="F623" s="205"/>
      <c r="G623" s="203"/>
      <c r="H623" s="206"/>
      <c r="I623" s="207"/>
      <c r="J623" s="208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</row>
    <row r="624">
      <c r="A624" s="200"/>
      <c r="B624" s="201"/>
      <c r="C624" s="202"/>
      <c r="D624" s="203"/>
      <c r="E624" s="204"/>
      <c r="F624" s="205"/>
      <c r="G624" s="203"/>
      <c r="H624" s="206"/>
      <c r="I624" s="207"/>
      <c r="J624" s="208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</row>
    <row r="625">
      <c r="A625" s="200"/>
      <c r="B625" s="201"/>
      <c r="C625" s="202"/>
      <c r="D625" s="203"/>
      <c r="E625" s="204"/>
      <c r="F625" s="205"/>
      <c r="G625" s="203"/>
      <c r="H625" s="206"/>
      <c r="I625" s="207"/>
      <c r="J625" s="208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</row>
    <row r="626">
      <c r="A626" s="200"/>
      <c r="B626" s="201"/>
      <c r="C626" s="202"/>
      <c r="D626" s="203"/>
      <c r="E626" s="204"/>
      <c r="F626" s="205"/>
      <c r="G626" s="203"/>
      <c r="H626" s="206"/>
      <c r="I626" s="207"/>
      <c r="J626" s="208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</row>
    <row r="627">
      <c r="A627" s="200"/>
      <c r="B627" s="201"/>
      <c r="C627" s="202"/>
      <c r="D627" s="203"/>
      <c r="E627" s="204"/>
      <c r="F627" s="205"/>
      <c r="G627" s="203"/>
      <c r="H627" s="206"/>
      <c r="I627" s="207"/>
      <c r="J627" s="208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</row>
    <row r="628">
      <c r="A628" s="200"/>
      <c r="B628" s="201"/>
      <c r="C628" s="202"/>
      <c r="D628" s="203"/>
      <c r="E628" s="204"/>
      <c r="F628" s="205"/>
      <c r="G628" s="203"/>
      <c r="H628" s="206"/>
      <c r="I628" s="207"/>
      <c r="J628" s="208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</row>
    <row r="629">
      <c r="A629" s="200"/>
      <c r="B629" s="201"/>
      <c r="C629" s="202"/>
      <c r="D629" s="203"/>
      <c r="E629" s="204"/>
      <c r="F629" s="205"/>
      <c r="G629" s="203"/>
      <c r="H629" s="206"/>
      <c r="I629" s="207"/>
      <c r="J629" s="208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</row>
    <row r="630">
      <c r="A630" s="200"/>
      <c r="B630" s="201"/>
      <c r="C630" s="202"/>
      <c r="D630" s="203"/>
      <c r="E630" s="204"/>
      <c r="F630" s="205"/>
      <c r="G630" s="203"/>
      <c r="H630" s="206"/>
      <c r="I630" s="207"/>
      <c r="J630" s="208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</row>
    <row r="631">
      <c r="A631" s="200"/>
      <c r="B631" s="201"/>
      <c r="C631" s="202"/>
      <c r="D631" s="203"/>
      <c r="E631" s="204"/>
      <c r="F631" s="205"/>
      <c r="G631" s="203"/>
      <c r="H631" s="206"/>
      <c r="I631" s="207"/>
      <c r="J631" s="208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</row>
    <row r="632">
      <c r="A632" s="200"/>
      <c r="B632" s="201"/>
      <c r="C632" s="202"/>
      <c r="D632" s="203"/>
      <c r="E632" s="204"/>
      <c r="F632" s="205"/>
      <c r="G632" s="203"/>
      <c r="H632" s="206"/>
      <c r="I632" s="207"/>
      <c r="J632" s="208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</row>
    <row r="633">
      <c r="A633" s="200"/>
      <c r="B633" s="201"/>
      <c r="C633" s="202"/>
      <c r="D633" s="203"/>
      <c r="E633" s="204"/>
      <c r="F633" s="205"/>
      <c r="G633" s="203"/>
      <c r="H633" s="206"/>
      <c r="I633" s="207"/>
      <c r="J633" s="208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</row>
    <row r="634">
      <c r="A634" s="200"/>
      <c r="B634" s="201"/>
      <c r="C634" s="202"/>
      <c r="D634" s="203"/>
      <c r="E634" s="204"/>
      <c r="F634" s="205"/>
      <c r="G634" s="203"/>
      <c r="H634" s="206"/>
      <c r="I634" s="207"/>
      <c r="J634" s="208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</row>
    <row r="635">
      <c r="A635" s="200"/>
      <c r="B635" s="201"/>
      <c r="C635" s="202"/>
      <c r="D635" s="203"/>
      <c r="E635" s="204"/>
      <c r="F635" s="205"/>
      <c r="G635" s="203"/>
      <c r="H635" s="206"/>
      <c r="I635" s="207"/>
      <c r="J635" s="208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</row>
    <row r="636">
      <c r="A636" s="200"/>
      <c r="B636" s="201"/>
      <c r="C636" s="202"/>
      <c r="D636" s="203"/>
      <c r="E636" s="204"/>
      <c r="F636" s="205"/>
      <c r="G636" s="203"/>
      <c r="H636" s="206"/>
      <c r="I636" s="207"/>
      <c r="J636" s="208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</row>
    <row r="637">
      <c r="A637" s="200"/>
      <c r="B637" s="201"/>
      <c r="C637" s="202"/>
      <c r="D637" s="203"/>
      <c r="E637" s="204"/>
      <c r="F637" s="205"/>
      <c r="G637" s="203"/>
      <c r="H637" s="206"/>
      <c r="I637" s="207"/>
      <c r="J637" s="208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</row>
    <row r="638">
      <c r="A638" s="200"/>
      <c r="B638" s="201"/>
      <c r="C638" s="202"/>
      <c r="D638" s="203"/>
      <c r="E638" s="204"/>
      <c r="F638" s="205"/>
      <c r="G638" s="203"/>
      <c r="H638" s="206"/>
      <c r="I638" s="207"/>
      <c r="J638" s="208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</row>
    <row r="639">
      <c r="A639" s="200"/>
      <c r="B639" s="201"/>
      <c r="C639" s="202"/>
      <c r="D639" s="203"/>
      <c r="E639" s="204"/>
      <c r="F639" s="205"/>
      <c r="G639" s="203"/>
      <c r="H639" s="206"/>
      <c r="I639" s="207"/>
      <c r="J639" s="208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</row>
    <row r="640">
      <c r="A640" s="200"/>
      <c r="B640" s="201"/>
      <c r="C640" s="202"/>
      <c r="D640" s="203"/>
      <c r="E640" s="204"/>
      <c r="F640" s="205"/>
      <c r="G640" s="203"/>
      <c r="H640" s="206"/>
      <c r="I640" s="207"/>
      <c r="J640" s="208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</row>
    <row r="641">
      <c r="A641" s="200"/>
      <c r="B641" s="201"/>
      <c r="C641" s="202"/>
      <c r="D641" s="203"/>
      <c r="E641" s="204"/>
      <c r="F641" s="205"/>
      <c r="G641" s="203"/>
      <c r="H641" s="206"/>
      <c r="I641" s="207"/>
      <c r="J641" s="208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</row>
    <row r="642">
      <c r="A642" s="200"/>
      <c r="B642" s="201"/>
      <c r="C642" s="202"/>
      <c r="D642" s="203"/>
      <c r="E642" s="204"/>
      <c r="F642" s="205"/>
      <c r="G642" s="203"/>
      <c r="H642" s="206"/>
      <c r="I642" s="207"/>
      <c r="J642" s="208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</row>
    <row r="643">
      <c r="A643" s="200"/>
      <c r="B643" s="201"/>
      <c r="C643" s="202"/>
      <c r="D643" s="203"/>
      <c r="E643" s="204"/>
      <c r="F643" s="205"/>
      <c r="G643" s="203"/>
      <c r="H643" s="206"/>
      <c r="I643" s="207"/>
      <c r="J643" s="208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</row>
    <row r="644">
      <c r="A644" s="200"/>
      <c r="B644" s="201"/>
      <c r="C644" s="202"/>
      <c r="D644" s="203"/>
      <c r="E644" s="204"/>
      <c r="F644" s="205"/>
      <c r="G644" s="203"/>
      <c r="H644" s="206"/>
      <c r="I644" s="207"/>
      <c r="J644" s="208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</row>
    <row r="645">
      <c r="A645" s="200"/>
      <c r="B645" s="201"/>
      <c r="C645" s="202"/>
      <c r="D645" s="203"/>
      <c r="E645" s="204"/>
      <c r="F645" s="205"/>
      <c r="G645" s="203"/>
      <c r="H645" s="206"/>
      <c r="I645" s="207"/>
      <c r="J645" s="208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</row>
    <row r="646">
      <c r="A646" s="200"/>
      <c r="B646" s="201"/>
      <c r="C646" s="202"/>
      <c r="D646" s="203"/>
      <c r="E646" s="204"/>
      <c r="F646" s="205"/>
      <c r="G646" s="203"/>
      <c r="H646" s="206"/>
      <c r="I646" s="207"/>
      <c r="J646" s="208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</row>
    <row r="647">
      <c r="A647" s="200"/>
      <c r="B647" s="201"/>
      <c r="C647" s="202"/>
      <c r="D647" s="203"/>
      <c r="E647" s="204"/>
      <c r="F647" s="205"/>
      <c r="G647" s="203"/>
      <c r="H647" s="206"/>
      <c r="I647" s="207"/>
      <c r="J647" s="208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</row>
    <row r="648">
      <c r="A648" s="200"/>
      <c r="B648" s="201"/>
      <c r="C648" s="202"/>
      <c r="D648" s="203"/>
      <c r="E648" s="204"/>
      <c r="F648" s="205"/>
      <c r="G648" s="203"/>
      <c r="H648" s="206"/>
      <c r="I648" s="207"/>
      <c r="J648" s="208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</row>
    <row r="649">
      <c r="A649" s="200"/>
      <c r="B649" s="201"/>
      <c r="C649" s="202"/>
      <c r="D649" s="203"/>
      <c r="E649" s="204"/>
      <c r="F649" s="205"/>
      <c r="G649" s="203"/>
      <c r="H649" s="206"/>
      <c r="I649" s="207"/>
      <c r="J649" s="208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</row>
    <row r="650">
      <c r="A650" s="200"/>
      <c r="B650" s="201"/>
      <c r="C650" s="202"/>
      <c r="D650" s="203"/>
      <c r="E650" s="204"/>
      <c r="F650" s="205"/>
      <c r="G650" s="203"/>
      <c r="H650" s="206"/>
      <c r="I650" s="207"/>
      <c r="J650" s="208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</row>
    <row r="651">
      <c r="A651" s="200"/>
      <c r="B651" s="201"/>
      <c r="C651" s="202"/>
      <c r="D651" s="203"/>
      <c r="E651" s="204"/>
      <c r="F651" s="205"/>
      <c r="G651" s="203"/>
      <c r="H651" s="206"/>
      <c r="I651" s="207"/>
      <c r="J651" s="208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</row>
    <row r="652">
      <c r="A652" s="200"/>
      <c r="B652" s="201"/>
      <c r="C652" s="202"/>
      <c r="D652" s="203"/>
      <c r="E652" s="204"/>
      <c r="F652" s="205"/>
      <c r="G652" s="203"/>
      <c r="H652" s="206"/>
      <c r="I652" s="207"/>
      <c r="J652" s="208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</row>
    <row r="653">
      <c r="A653" s="200"/>
      <c r="B653" s="201"/>
      <c r="C653" s="202"/>
      <c r="D653" s="203"/>
      <c r="E653" s="204"/>
      <c r="F653" s="205"/>
      <c r="G653" s="203"/>
      <c r="H653" s="206"/>
      <c r="I653" s="207"/>
      <c r="J653" s="208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</row>
    <row r="654">
      <c r="A654" s="200"/>
      <c r="B654" s="201"/>
      <c r="C654" s="202"/>
      <c r="D654" s="203"/>
      <c r="E654" s="204"/>
      <c r="F654" s="205"/>
      <c r="G654" s="203"/>
      <c r="H654" s="206"/>
      <c r="I654" s="207"/>
      <c r="J654" s="208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</row>
    <row r="655">
      <c r="A655" s="200"/>
      <c r="B655" s="201"/>
      <c r="C655" s="202"/>
      <c r="D655" s="203"/>
      <c r="E655" s="204"/>
      <c r="F655" s="205"/>
      <c r="G655" s="203"/>
      <c r="H655" s="206"/>
      <c r="I655" s="207"/>
      <c r="J655" s="208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</row>
    <row r="656">
      <c r="A656" s="200"/>
      <c r="B656" s="201"/>
      <c r="C656" s="202"/>
      <c r="D656" s="203"/>
      <c r="E656" s="204"/>
      <c r="F656" s="205"/>
      <c r="G656" s="203"/>
      <c r="H656" s="206"/>
      <c r="I656" s="207"/>
      <c r="J656" s="208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</row>
    <row r="657">
      <c r="A657" s="200"/>
      <c r="B657" s="201"/>
      <c r="C657" s="202"/>
      <c r="D657" s="203"/>
      <c r="E657" s="204"/>
      <c r="F657" s="205"/>
      <c r="G657" s="203"/>
      <c r="H657" s="206"/>
      <c r="I657" s="207"/>
      <c r="J657" s="208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</row>
    <row r="658">
      <c r="A658" s="200"/>
      <c r="B658" s="201"/>
      <c r="C658" s="202"/>
      <c r="D658" s="203"/>
      <c r="E658" s="204"/>
      <c r="F658" s="205"/>
      <c r="G658" s="203"/>
      <c r="H658" s="206"/>
      <c r="I658" s="207"/>
      <c r="J658" s="208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</row>
    <row r="659">
      <c r="A659" s="200"/>
      <c r="B659" s="201"/>
      <c r="C659" s="202"/>
      <c r="D659" s="203"/>
      <c r="E659" s="204"/>
      <c r="F659" s="205"/>
      <c r="G659" s="203"/>
      <c r="H659" s="206"/>
      <c r="I659" s="207"/>
      <c r="J659" s="208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</row>
    <row r="660">
      <c r="A660" s="200"/>
      <c r="B660" s="201"/>
      <c r="C660" s="202"/>
      <c r="D660" s="203"/>
      <c r="E660" s="204"/>
      <c r="F660" s="205"/>
      <c r="G660" s="203"/>
      <c r="H660" s="206"/>
      <c r="I660" s="207"/>
      <c r="J660" s="208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</row>
    <row r="661">
      <c r="A661" s="200"/>
      <c r="B661" s="201"/>
      <c r="C661" s="202"/>
      <c r="D661" s="203"/>
      <c r="E661" s="204"/>
      <c r="F661" s="205"/>
      <c r="G661" s="203"/>
      <c r="H661" s="206"/>
      <c r="I661" s="207"/>
      <c r="J661" s="208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</row>
    <row r="662">
      <c r="A662" s="200"/>
      <c r="B662" s="201"/>
      <c r="C662" s="202"/>
      <c r="D662" s="203"/>
      <c r="E662" s="204"/>
      <c r="F662" s="205"/>
      <c r="G662" s="203"/>
      <c r="H662" s="206"/>
      <c r="I662" s="207"/>
      <c r="J662" s="208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</row>
    <row r="663">
      <c r="A663" s="200"/>
      <c r="B663" s="201"/>
      <c r="C663" s="202"/>
      <c r="D663" s="203"/>
      <c r="E663" s="204"/>
      <c r="F663" s="205"/>
      <c r="G663" s="203"/>
      <c r="H663" s="206"/>
      <c r="I663" s="207"/>
      <c r="J663" s="208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</row>
    <row r="664">
      <c r="A664" s="200"/>
      <c r="B664" s="201"/>
      <c r="C664" s="202"/>
      <c r="D664" s="203"/>
      <c r="E664" s="204"/>
      <c r="F664" s="205"/>
      <c r="G664" s="203"/>
      <c r="H664" s="206"/>
      <c r="I664" s="207"/>
      <c r="J664" s="208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</row>
    <row r="665">
      <c r="A665" s="200"/>
      <c r="B665" s="201"/>
      <c r="C665" s="202"/>
      <c r="D665" s="203"/>
      <c r="E665" s="204"/>
      <c r="F665" s="205"/>
      <c r="G665" s="203"/>
      <c r="H665" s="206"/>
      <c r="I665" s="207"/>
      <c r="J665" s="208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</row>
    <row r="666">
      <c r="A666" s="200"/>
      <c r="B666" s="201"/>
      <c r="C666" s="202"/>
      <c r="D666" s="203"/>
      <c r="E666" s="204"/>
      <c r="F666" s="205"/>
      <c r="G666" s="203"/>
      <c r="H666" s="206"/>
      <c r="I666" s="207"/>
      <c r="J666" s="208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</row>
    <row r="667">
      <c r="A667" s="200"/>
      <c r="B667" s="201"/>
      <c r="C667" s="202"/>
      <c r="D667" s="203"/>
      <c r="E667" s="204"/>
      <c r="F667" s="205"/>
      <c r="G667" s="203"/>
      <c r="H667" s="206"/>
      <c r="I667" s="207"/>
      <c r="J667" s="208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</row>
    <row r="668">
      <c r="A668" s="200"/>
      <c r="B668" s="201"/>
      <c r="C668" s="202"/>
      <c r="D668" s="203"/>
      <c r="E668" s="204"/>
      <c r="F668" s="205"/>
      <c r="G668" s="203"/>
      <c r="H668" s="206"/>
      <c r="I668" s="207"/>
      <c r="J668" s="208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</row>
    <row r="669">
      <c r="A669" s="200"/>
      <c r="B669" s="201"/>
      <c r="C669" s="202"/>
      <c r="D669" s="203"/>
      <c r="E669" s="204"/>
      <c r="F669" s="205"/>
      <c r="G669" s="203"/>
      <c r="H669" s="206"/>
      <c r="I669" s="207"/>
      <c r="J669" s="208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</row>
    <row r="670">
      <c r="A670" s="200"/>
      <c r="B670" s="201"/>
      <c r="C670" s="202"/>
      <c r="D670" s="203"/>
      <c r="E670" s="204"/>
      <c r="F670" s="205"/>
      <c r="G670" s="203"/>
      <c r="H670" s="206"/>
      <c r="I670" s="207"/>
      <c r="J670" s="208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</row>
    <row r="671">
      <c r="A671" s="200"/>
      <c r="B671" s="201"/>
      <c r="C671" s="202"/>
      <c r="D671" s="203"/>
      <c r="E671" s="204"/>
      <c r="F671" s="205"/>
      <c r="G671" s="203"/>
      <c r="H671" s="206"/>
      <c r="I671" s="207"/>
      <c r="J671" s="208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</row>
    <row r="672">
      <c r="A672" s="200"/>
      <c r="B672" s="201"/>
      <c r="C672" s="202"/>
      <c r="D672" s="203"/>
      <c r="E672" s="204"/>
      <c r="F672" s="205"/>
      <c r="G672" s="203"/>
      <c r="H672" s="206"/>
      <c r="I672" s="207"/>
      <c r="J672" s="208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</row>
    <row r="673">
      <c r="A673" s="200"/>
      <c r="B673" s="201"/>
      <c r="C673" s="202"/>
      <c r="D673" s="203"/>
      <c r="E673" s="204"/>
      <c r="F673" s="205"/>
      <c r="G673" s="203"/>
      <c r="H673" s="206"/>
      <c r="I673" s="207"/>
      <c r="J673" s="208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</row>
    <row r="674">
      <c r="A674" s="200"/>
      <c r="B674" s="201"/>
      <c r="C674" s="202"/>
      <c r="D674" s="203"/>
      <c r="E674" s="204"/>
      <c r="F674" s="205"/>
      <c r="G674" s="203"/>
      <c r="H674" s="206"/>
      <c r="I674" s="207"/>
      <c r="J674" s="208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</row>
    <row r="675">
      <c r="A675" s="200"/>
      <c r="B675" s="201"/>
      <c r="C675" s="202"/>
      <c r="D675" s="203"/>
      <c r="E675" s="204"/>
      <c r="F675" s="205"/>
      <c r="G675" s="203"/>
      <c r="H675" s="206"/>
      <c r="I675" s="207"/>
      <c r="J675" s="208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</row>
    <row r="676">
      <c r="A676" s="200"/>
      <c r="B676" s="201"/>
      <c r="C676" s="202"/>
      <c r="D676" s="203"/>
      <c r="E676" s="204"/>
      <c r="F676" s="205"/>
      <c r="G676" s="203"/>
      <c r="H676" s="206"/>
      <c r="I676" s="207"/>
      <c r="J676" s="208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</row>
    <row r="677">
      <c r="A677" s="200"/>
      <c r="B677" s="201"/>
      <c r="C677" s="202"/>
      <c r="D677" s="203"/>
      <c r="E677" s="204"/>
      <c r="F677" s="205"/>
      <c r="G677" s="203"/>
      <c r="H677" s="206"/>
      <c r="I677" s="207"/>
      <c r="J677" s="208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</row>
    <row r="678">
      <c r="A678" s="200"/>
      <c r="B678" s="201"/>
      <c r="C678" s="202"/>
      <c r="D678" s="203"/>
      <c r="E678" s="204"/>
      <c r="F678" s="205"/>
      <c r="G678" s="203"/>
      <c r="H678" s="206"/>
      <c r="I678" s="207"/>
      <c r="J678" s="208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</row>
    <row r="679">
      <c r="A679" s="200"/>
      <c r="B679" s="201"/>
      <c r="C679" s="202"/>
      <c r="D679" s="203"/>
      <c r="E679" s="204"/>
      <c r="F679" s="205"/>
      <c r="G679" s="203"/>
      <c r="H679" s="206"/>
      <c r="I679" s="207"/>
      <c r="J679" s="208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</row>
    <row r="680">
      <c r="A680" s="200"/>
      <c r="B680" s="201"/>
      <c r="C680" s="202"/>
      <c r="D680" s="203"/>
      <c r="E680" s="204"/>
      <c r="F680" s="205"/>
      <c r="G680" s="203"/>
      <c r="H680" s="206"/>
      <c r="I680" s="207"/>
      <c r="J680" s="208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</row>
    <row r="681">
      <c r="A681" s="200"/>
      <c r="B681" s="201"/>
      <c r="C681" s="202"/>
      <c r="D681" s="203"/>
      <c r="E681" s="204"/>
      <c r="F681" s="205"/>
      <c r="G681" s="203"/>
      <c r="H681" s="206"/>
      <c r="I681" s="207"/>
      <c r="J681" s="208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</row>
    <row r="682">
      <c r="A682" s="200"/>
      <c r="B682" s="201"/>
      <c r="C682" s="202"/>
      <c r="D682" s="203"/>
      <c r="E682" s="204"/>
      <c r="F682" s="205"/>
      <c r="G682" s="203"/>
      <c r="H682" s="206"/>
      <c r="I682" s="207"/>
      <c r="J682" s="208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</row>
    <row r="683">
      <c r="A683" s="200"/>
      <c r="B683" s="201"/>
      <c r="C683" s="202"/>
      <c r="D683" s="203"/>
      <c r="E683" s="204"/>
      <c r="F683" s="205"/>
      <c r="G683" s="203"/>
      <c r="H683" s="206"/>
      <c r="I683" s="207"/>
      <c r="J683" s="208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</row>
    <row r="684">
      <c r="A684" s="200"/>
      <c r="B684" s="201"/>
      <c r="C684" s="202"/>
      <c r="D684" s="203"/>
      <c r="E684" s="204"/>
      <c r="F684" s="205"/>
      <c r="G684" s="203"/>
      <c r="H684" s="206"/>
      <c r="I684" s="207"/>
      <c r="J684" s="208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</row>
    <row r="685">
      <c r="A685" s="200"/>
      <c r="B685" s="201"/>
      <c r="C685" s="202"/>
      <c r="D685" s="203"/>
      <c r="E685" s="204"/>
      <c r="F685" s="205"/>
      <c r="G685" s="203"/>
      <c r="H685" s="206"/>
      <c r="I685" s="207"/>
      <c r="J685" s="208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</row>
    <row r="686">
      <c r="A686" s="200"/>
      <c r="B686" s="201"/>
      <c r="C686" s="202"/>
      <c r="D686" s="203"/>
      <c r="E686" s="204"/>
      <c r="F686" s="205"/>
      <c r="G686" s="203"/>
      <c r="H686" s="206"/>
      <c r="I686" s="207"/>
      <c r="J686" s="208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</row>
    <row r="687">
      <c r="A687" s="200"/>
      <c r="B687" s="201"/>
      <c r="C687" s="202"/>
      <c r="D687" s="203"/>
      <c r="E687" s="204"/>
      <c r="F687" s="205"/>
      <c r="G687" s="203"/>
      <c r="H687" s="206"/>
      <c r="I687" s="207"/>
      <c r="J687" s="208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</row>
    <row r="688">
      <c r="A688" s="200"/>
      <c r="B688" s="201"/>
      <c r="C688" s="202"/>
      <c r="D688" s="203"/>
      <c r="E688" s="204"/>
      <c r="F688" s="205"/>
      <c r="G688" s="203"/>
      <c r="H688" s="206"/>
      <c r="I688" s="207"/>
      <c r="J688" s="208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</row>
    <row r="689">
      <c r="A689" s="200"/>
      <c r="B689" s="201"/>
      <c r="C689" s="202"/>
      <c r="D689" s="203"/>
      <c r="E689" s="204"/>
      <c r="F689" s="205"/>
      <c r="G689" s="203"/>
      <c r="H689" s="206"/>
      <c r="I689" s="207"/>
      <c r="J689" s="208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</row>
    <row r="690">
      <c r="A690" s="200"/>
      <c r="B690" s="201"/>
      <c r="C690" s="202"/>
      <c r="D690" s="203"/>
      <c r="E690" s="204"/>
      <c r="F690" s="205"/>
      <c r="G690" s="203"/>
      <c r="H690" s="206"/>
      <c r="I690" s="207"/>
      <c r="J690" s="208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</row>
    <row r="691">
      <c r="A691" s="200"/>
      <c r="B691" s="201"/>
      <c r="C691" s="202"/>
      <c r="D691" s="203"/>
      <c r="E691" s="204"/>
      <c r="F691" s="205"/>
      <c r="G691" s="203"/>
      <c r="H691" s="206"/>
      <c r="I691" s="207"/>
      <c r="J691" s="208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</row>
    <row r="692">
      <c r="A692" s="200"/>
      <c r="B692" s="201"/>
      <c r="C692" s="202"/>
      <c r="D692" s="203"/>
      <c r="E692" s="204"/>
      <c r="F692" s="205"/>
      <c r="G692" s="203"/>
      <c r="H692" s="206"/>
      <c r="I692" s="207"/>
      <c r="J692" s="208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</row>
    <row r="693">
      <c r="A693" s="200"/>
      <c r="B693" s="201"/>
      <c r="C693" s="202"/>
      <c r="D693" s="203"/>
      <c r="E693" s="204"/>
      <c r="F693" s="205"/>
      <c r="G693" s="203"/>
      <c r="H693" s="206"/>
      <c r="I693" s="207"/>
      <c r="J693" s="208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</row>
    <row r="694">
      <c r="A694" s="200"/>
      <c r="B694" s="201"/>
      <c r="C694" s="202"/>
      <c r="D694" s="203"/>
      <c r="E694" s="204"/>
      <c r="F694" s="205"/>
      <c r="G694" s="203"/>
      <c r="H694" s="206"/>
      <c r="I694" s="207"/>
      <c r="J694" s="208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</row>
    <row r="695">
      <c r="A695" s="200"/>
      <c r="B695" s="201"/>
      <c r="C695" s="202"/>
      <c r="D695" s="203"/>
      <c r="E695" s="204"/>
      <c r="F695" s="205"/>
      <c r="G695" s="203"/>
      <c r="H695" s="206"/>
      <c r="I695" s="207"/>
      <c r="J695" s="208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</row>
    <row r="696">
      <c r="A696" s="200"/>
      <c r="B696" s="201"/>
      <c r="C696" s="202"/>
      <c r="D696" s="203"/>
      <c r="E696" s="204"/>
      <c r="F696" s="205"/>
      <c r="G696" s="203"/>
      <c r="H696" s="206"/>
      <c r="I696" s="207"/>
      <c r="J696" s="208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</row>
    <row r="697">
      <c r="A697" s="200"/>
      <c r="B697" s="201"/>
      <c r="C697" s="202"/>
      <c r="D697" s="203"/>
      <c r="E697" s="204"/>
      <c r="F697" s="205"/>
      <c r="G697" s="203"/>
      <c r="H697" s="206"/>
      <c r="I697" s="207"/>
      <c r="J697" s="208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</row>
    <row r="698">
      <c r="A698" s="200"/>
      <c r="B698" s="201"/>
      <c r="C698" s="202"/>
      <c r="D698" s="203"/>
      <c r="E698" s="204"/>
      <c r="F698" s="205"/>
      <c r="G698" s="203"/>
      <c r="H698" s="206"/>
      <c r="I698" s="207"/>
      <c r="J698" s="208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</row>
    <row r="699">
      <c r="A699" s="200"/>
      <c r="B699" s="201"/>
      <c r="C699" s="202"/>
      <c r="D699" s="203"/>
      <c r="E699" s="204"/>
      <c r="F699" s="205"/>
      <c r="G699" s="203"/>
      <c r="H699" s="206"/>
      <c r="I699" s="207"/>
      <c r="J699" s="208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</row>
    <row r="700">
      <c r="A700" s="200"/>
      <c r="B700" s="201"/>
      <c r="C700" s="202"/>
      <c r="D700" s="203"/>
      <c r="E700" s="204"/>
      <c r="F700" s="205"/>
      <c r="G700" s="203"/>
      <c r="H700" s="206"/>
      <c r="I700" s="207"/>
      <c r="J700" s="208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</row>
    <row r="701">
      <c r="A701" s="200"/>
      <c r="B701" s="201"/>
      <c r="C701" s="202"/>
      <c r="D701" s="203"/>
      <c r="E701" s="204"/>
      <c r="F701" s="205"/>
      <c r="G701" s="203"/>
      <c r="H701" s="206"/>
      <c r="I701" s="207"/>
      <c r="J701" s="208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</row>
    <row r="702">
      <c r="A702" s="200"/>
      <c r="B702" s="201"/>
      <c r="C702" s="202"/>
      <c r="D702" s="203"/>
      <c r="E702" s="204"/>
      <c r="F702" s="205"/>
      <c r="G702" s="203"/>
      <c r="H702" s="206"/>
      <c r="I702" s="207"/>
      <c r="J702" s="208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</row>
    <row r="703">
      <c r="A703" s="200"/>
      <c r="B703" s="201"/>
      <c r="C703" s="202"/>
      <c r="D703" s="203"/>
      <c r="E703" s="204"/>
      <c r="F703" s="205"/>
      <c r="G703" s="203"/>
      <c r="H703" s="206"/>
      <c r="I703" s="207"/>
      <c r="J703" s="208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</row>
    <row r="704">
      <c r="A704" s="200"/>
      <c r="B704" s="201"/>
      <c r="C704" s="202"/>
      <c r="D704" s="203"/>
      <c r="E704" s="204"/>
      <c r="F704" s="205"/>
      <c r="G704" s="203"/>
      <c r="H704" s="206"/>
      <c r="I704" s="207"/>
      <c r="J704" s="208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</row>
    <row r="705">
      <c r="A705" s="200"/>
      <c r="B705" s="201"/>
      <c r="C705" s="202"/>
      <c r="D705" s="203"/>
      <c r="E705" s="204"/>
      <c r="F705" s="205"/>
      <c r="G705" s="203"/>
      <c r="H705" s="206"/>
      <c r="I705" s="207"/>
      <c r="J705" s="208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</row>
    <row r="706">
      <c r="A706" s="200"/>
      <c r="B706" s="201"/>
      <c r="C706" s="202"/>
      <c r="D706" s="203"/>
      <c r="E706" s="204"/>
      <c r="F706" s="205"/>
      <c r="G706" s="203"/>
      <c r="H706" s="206"/>
      <c r="I706" s="207"/>
      <c r="J706" s="208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</row>
    <row r="707">
      <c r="A707" s="200"/>
      <c r="B707" s="201"/>
      <c r="C707" s="202"/>
      <c r="D707" s="203"/>
      <c r="E707" s="204"/>
      <c r="F707" s="205"/>
      <c r="G707" s="203"/>
      <c r="H707" s="206"/>
      <c r="I707" s="207"/>
      <c r="J707" s="208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</row>
    <row r="708">
      <c r="A708" s="200"/>
      <c r="B708" s="201"/>
      <c r="C708" s="202"/>
      <c r="D708" s="203"/>
      <c r="E708" s="204"/>
      <c r="F708" s="205"/>
      <c r="G708" s="203"/>
      <c r="H708" s="206"/>
      <c r="I708" s="207"/>
      <c r="J708" s="208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</row>
    <row r="709">
      <c r="A709" s="200"/>
      <c r="B709" s="201"/>
      <c r="C709" s="202"/>
      <c r="D709" s="203"/>
      <c r="E709" s="204"/>
      <c r="F709" s="205"/>
      <c r="G709" s="203"/>
      <c r="H709" s="206"/>
      <c r="I709" s="207"/>
      <c r="J709" s="208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</row>
    <row r="710">
      <c r="A710" s="200"/>
      <c r="B710" s="201"/>
      <c r="C710" s="202"/>
      <c r="D710" s="203"/>
      <c r="E710" s="204"/>
      <c r="F710" s="205"/>
      <c r="G710" s="203"/>
      <c r="H710" s="206"/>
      <c r="I710" s="207"/>
      <c r="J710" s="208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</row>
    <row r="711">
      <c r="A711" s="200"/>
      <c r="B711" s="201"/>
      <c r="C711" s="202"/>
      <c r="D711" s="203"/>
      <c r="E711" s="204"/>
      <c r="F711" s="205"/>
      <c r="G711" s="203"/>
      <c r="H711" s="206"/>
      <c r="I711" s="207"/>
      <c r="J711" s="208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</row>
    <row r="712">
      <c r="A712" s="200"/>
      <c r="B712" s="201"/>
      <c r="C712" s="202"/>
      <c r="D712" s="203"/>
      <c r="E712" s="204"/>
      <c r="F712" s="205"/>
      <c r="G712" s="203"/>
      <c r="H712" s="206"/>
      <c r="I712" s="207"/>
      <c r="J712" s="208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</row>
    <row r="713">
      <c r="A713" s="200"/>
      <c r="B713" s="201"/>
      <c r="C713" s="202"/>
      <c r="D713" s="203"/>
      <c r="E713" s="204"/>
      <c r="F713" s="205"/>
      <c r="G713" s="203"/>
      <c r="H713" s="206"/>
      <c r="I713" s="207"/>
      <c r="J713" s="208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</row>
    <row r="714">
      <c r="A714" s="200"/>
      <c r="B714" s="201"/>
      <c r="C714" s="202"/>
      <c r="D714" s="203"/>
      <c r="E714" s="204"/>
      <c r="F714" s="205"/>
      <c r="G714" s="203"/>
      <c r="H714" s="206"/>
      <c r="I714" s="207"/>
      <c r="J714" s="208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</row>
    <row r="715">
      <c r="A715" s="200"/>
      <c r="B715" s="201"/>
      <c r="C715" s="202"/>
      <c r="D715" s="203"/>
      <c r="E715" s="204"/>
      <c r="F715" s="205"/>
      <c r="G715" s="203"/>
      <c r="H715" s="206"/>
      <c r="I715" s="207"/>
      <c r="J715" s="208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</row>
    <row r="716">
      <c r="A716" s="200"/>
      <c r="B716" s="201"/>
      <c r="C716" s="202"/>
      <c r="D716" s="203"/>
      <c r="E716" s="204"/>
      <c r="F716" s="205"/>
      <c r="G716" s="203"/>
      <c r="H716" s="206"/>
      <c r="I716" s="207"/>
      <c r="J716" s="208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</row>
    <row r="717">
      <c r="A717" s="200"/>
      <c r="B717" s="201"/>
      <c r="C717" s="202"/>
      <c r="D717" s="203"/>
      <c r="E717" s="204"/>
      <c r="F717" s="205"/>
      <c r="G717" s="203"/>
      <c r="H717" s="206"/>
      <c r="I717" s="207"/>
      <c r="J717" s="208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</row>
    <row r="718">
      <c r="A718" s="200"/>
      <c r="B718" s="201"/>
      <c r="C718" s="202"/>
      <c r="D718" s="203"/>
      <c r="E718" s="204"/>
      <c r="F718" s="205"/>
      <c r="G718" s="203"/>
      <c r="H718" s="206"/>
      <c r="I718" s="207"/>
      <c r="J718" s="208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</row>
    <row r="719">
      <c r="A719" s="200"/>
      <c r="B719" s="201"/>
      <c r="C719" s="202"/>
      <c r="D719" s="203"/>
      <c r="E719" s="204"/>
      <c r="F719" s="205"/>
      <c r="G719" s="203"/>
      <c r="H719" s="206"/>
      <c r="I719" s="207"/>
      <c r="J719" s="208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</row>
    <row r="720">
      <c r="A720" s="200"/>
      <c r="B720" s="201"/>
      <c r="C720" s="202"/>
      <c r="D720" s="203"/>
      <c r="E720" s="204"/>
      <c r="F720" s="205"/>
      <c r="G720" s="203"/>
      <c r="H720" s="206"/>
      <c r="I720" s="207"/>
      <c r="J720" s="208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</row>
    <row r="721">
      <c r="A721" s="200"/>
      <c r="B721" s="201"/>
      <c r="C721" s="202"/>
      <c r="D721" s="203"/>
      <c r="E721" s="204"/>
      <c r="F721" s="205"/>
      <c r="G721" s="203"/>
      <c r="H721" s="206"/>
      <c r="I721" s="207"/>
      <c r="J721" s="208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</row>
    <row r="722">
      <c r="A722" s="200"/>
      <c r="B722" s="201"/>
      <c r="C722" s="202"/>
      <c r="D722" s="203"/>
      <c r="E722" s="204"/>
      <c r="F722" s="205"/>
      <c r="G722" s="203"/>
      <c r="H722" s="206"/>
      <c r="I722" s="207"/>
      <c r="J722" s="208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</row>
    <row r="723">
      <c r="A723" s="200"/>
      <c r="B723" s="201"/>
      <c r="C723" s="202"/>
      <c r="D723" s="203"/>
      <c r="E723" s="204"/>
      <c r="F723" s="205"/>
      <c r="G723" s="203"/>
      <c r="H723" s="206"/>
      <c r="I723" s="207"/>
      <c r="J723" s="208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</row>
    <row r="724">
      <c r="A724" s="200"/>
      <c r="B724" s="201"/>
      <c r="C724" s="202"/>
      <c r="D724" s="203"/>
      <c r="E724" s="204"/>
      <c r="F724" s="205"/>
      <c r="G724" s="203"/>
      <c r="H724" s="206"/>
      <c r="I724" s="207"/>
      <c r="J724" s="208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</row>
    <row r="725">
      <c r="A725" s="200"/>
      <c r="B725" s="201"/>
      <c r="C725" s="202"/>
      <c r="D725" s="203"/>
      <c r="E725" s="204"/>
      <c r="F725" s="205"/>
      <c r="G725" s="203"/>
      <c r="H725" s="206"/>
      <c r="I725" s="207"/>
      <c r="J725" s="208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</row>
    <row r="726">
      <c r="A726" s="200"/>
      <c r="B726" s="201"/>
      <c r="C726" s="202"/>
      <c r="D726" s="203"/>
      <c r="E726" s="204"/>
      <c r="F726" s="205"/>
      <c r="G726" s="203"/>
      <c r="H726" s="206"/>
      <c r="I726" s="207"/>
      <c r="J726" s="208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</row>
    <row r="727">
      <c r="A727" s="200"/>
      <c r="B727" s="201"/>
      <c r="C727" s="202"/>
      <c r="D727" s="203"/>
      <c r="E727" s="204"/>
      <c r="F727" s="205"/>
      <c r="G727" s="203"/>
      <c r="H727" s="206"/>
      <c r="I727" s="207"/>
      <c r="J727" s="208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</row>
    <row r="728">
      <c r="A728" s="200"/>
      <c r="B728" s="201"/>
      <c r="C728" s="202"/>
      <c r="D728" s="203"/>
      <c r="E728" s="204"/>
      <c r="F728" s="205"/>
      <c r="G728" s="203"/>
      <c r="H728" s="206"/>
      <c r="I728" s="207"/>
      <c r="J728" s="208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</row>
    <row r="729">
      <c r="A729" s="200"/>
      <c r="B729" s="201"/>
      <c r="C729" s="202"/>
      <c r="D729" s="203"/>
      <c r="E729" s="204"/>
      <c r="F729" s="205"/>
      <c r="G729" s="203"/>
      <c r="H729" s="206"/>
      <c r="I729" s="207"/>
      <c r="J729" s="208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</row>
    <row r="730">
      <c r="A730" s="200"/>
      <c r="B730" s="201"/>
      <c r="C730" s="202"/>
      <c r="D730" s="203"/>
      <c r="E730" s="204"/>
      <c r="F730" s="205"/>
      <c r="G730" s="203"/>
      <c r="H730" s="206"/>
      <c r="I730" s="207"/>
      <c r="J730" s="208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</row>
    <row r="731">
      <c r="A731" s="200"/>
      <c r="B731" s="201"/>
      <c r="C731" s="202"/>
      <c r="D731" s="203"/>
      <c r="E731" s="204"/>
      <c r="F731" s="205"/>
      <c r="G731" s="203"/>
      <c r="H731" s="206"/>
      <c r="I731" s="207"/>
      <c r="J731" s="208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</row>
    <row r="732">
      <c r="A732" s="200"/>
      <c r="B732" s="201"/>
      <c r="C732" s="202"/>
      <c r="D732" s="203"/>
      <c r="E732" s="204"/>
      <c r="F732" s="205"/>
      <c r="G732" s="203"/>
      <c r="H732" s="206"/>
      <c r="I732" s="207"/>
      <c r="J732" s="208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</row>
    <row r="733">
      <c r="A733" s="200"/>
      <c r="B733" s="201"/>
      <c r="C733" s="202"/>
      <c r="D733" s="203"/>
      <c r="E733" s="204"/>
      <c r="F733" s="205"/>
      <c r="G733" s="203"/>
      <c r="H733" s="206"/>
      <c r="I733" s="207"/>
      <c r="J733" s="208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</row>
    <row r="734">
      <c r="A734" s="200"/>
      <c r="B734" s="201"/>
      <c r="C734" s="202"/>
      <c r="D734" s="203"/>
      <c r="E734" s="204"/>
      <c r="F734" s="205"/>
      <c r="G734" s="203"/>
      <c r="H734" s="206"/>
      <c r="I734" s="207"/>
      <c r="J734" s="208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</row>
    <row r="735">
      <c r="A735" s="200"/>
      <c r="B735" s="201"/>
      <c r="C735" s="202"/>
      <c r="D735" s="203"/>
      <c r="E735" s="204"/>
      <c r="F735" s="205"/>
      <c r="G735" s="203"/>
      <c r="H735" s="206"/>
      <c r="I735" s="207"/>
      <c r="J735" s="208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</row>
    <row r="736">
      <c r="A736" s="200"/>
      <c r="B736" s="201"/>
      <c r="C736" s="202"/>
      <c r="D736" s="203"/>
      <c r="E736" s="204"/>
      <c r="F736" s="205"/>
      <c r="G736" s="203"/>
      <c r="H736" s="206"/>
      <c r="I736" s="207"/>
      <c r="J736" s="208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</row>
    <row r="737">
      <c r="A737" s="200"/>
      <c r="B737" s="201"/>
      <c r="C737" s="202"/>
      <c r="D737" s="203"/>
      <c r="E737" s="204"/>
      <c r="F737" s="205"/>
      <c r="G737" s="203"/>
      <c r="H737" s="206"/>
      <c r="I737" s="207"/>
      <c r="J737" s="208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</row>
    <row r="738">
      <c r="A738" s="200"/>
      <c r="B738" s="201"/>
      <c r="C738" s="202"/>
      <c r="D738" s="203"/>
      <c r="E738" s="204"/>
      <c r="F738" s="205"/>
      <c r="G738" s="203"/>
      <c r="H738" s="206"/>
      <c r="I738" s="207"/>
      <c r="J738" s="208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</row>
    <row r="739">
      <c r="A739" s="200"/>
      <c r="B739" s="201"/>
      <c r="C739" s="202"/>
      <c r="D739" s="203"/>
      <c r="E739" s="204"/>
      <c r="F739" s="205"/>
      <c r="G739" s="203"/>
      <c r="H739" s="206"/>
      <c r="I739" s="207"/>
      <c r="J739" s="208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</row>
    <row r="740">
      <c r="A740" s="200"/>
      <c r="B740" s="201"/>
      <c r="C740" s="202"/>
      <c r="D740" s="203"/>
      <c r="E740" s="204"/>
      <c r="F740" s="205"/>
      <c r="G740" s="203"/>
      <c r="H740" s="206"/>
      <c r="I740" s="207"/>
      <c r="J740" s="208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</row>
    <row r="741">
      <c r="A741" s="200"/>
      <c r="B741" s="201"/>
      <c r="C741" s="202"/>
      <c r="D741" s="203"/>
      <c r="E741" s="204"/>
      <c r="F741" s="205"/>
      <c r="G741" s="203"/>
      <c r="H741" s="206"/>
      <c r="I741" s="207"/>
      <c r="J741" s="208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</row>
    <row r="742">
      <c r="A742" s="200"/>
      <c r="B742" s="201"/>
      <c r="C742" s="202"/>
      <c r="D742" s="203"/>
      <c r="E742" s="204"/>
      <c r="F742" s="205"/>
      <c r="G742" s="203"/>
      <c r="H742" s="206"/>
      <c r="I742" s="207"/>
      <c r="J742" s="208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</row>
    <row r="743">
      <c r="A743" s="200"/>
      <c r="B743" s="201"/>
      <c r="C743" s="202"/>
      <c r="D743" s="203"/>
      <c r="E743" s="204"/>
      <c r="F743" s="205"/>
      <c r="G743" s="203"/>
      <c r="H743" s="206"/>
      <c r="I743" s="207"/>
      <c r="J743" s="208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</row>
    <row r="744">
      <c r="A744" s="200"/>
      <c r="B744" s="201"/>
      <c r="C744" s="202"/>
      <c r="D744" s="203"/>
      <c r="E744" s="204"/>
      <c r="F744" s="205"/>
      <c r="G744" s="203"/>
      <c r="H744" s="206"/>
      <c r="I744" s="207"/>
      <c r="J744" s="208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</row>
    <row r="745">
      <c r="A745" s="200"/>
      <c r="B745" s="201"/>
      <c r="C745" s="202"/>
      <c r="D745" s="203"/>
      <c r="E745" s="204"/>
      <c r="F745" s="205"/>
      <c r="G745" s="203"/>
      <c r="H745" s="206"/>
      <c r="I745" s="207"/>
      <c r="J745" s="208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</row>
    <row r="746">
      <c r="A746" s="200"/>
      <c r="B746" s="201"/>
      <c r="C746" s="202"/>
      <c r="D746" s="203"/>
      <c r="E746" s="204"/>
      <c r="F746" s="205"/>
      <c r="G746" s="203"/>
      <c r="H746" s="206"/>
      <c r="I746" s="207"/>
      <c r="J746" s="208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</row>
    <row r="747">
      <c r="A747" s="200"/>
      <c r="B747" s="201"/>
      <c r="C747" s="202"/>
      <c r="D747" s="203"/>
      <c r="E747" s="204"/>
      <c r="F747" s="205"/>
      <c r="G747" s="203"/>
      <c r="H747" s="206"/>
      <c r="I747" s="207"/>
      <c r="J747" s="208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</row>
    <row r="748">
      <c r="A748" s="200"/>
      <c r="B748" s="201"/>
      <c r="C748" s="202"/>
      <c r="D748" s="203"/>
      <c r="E748" s="204"/>
      <c r="F748" s="205"/>
      <c r="G748" s="203"/>
      <c r="H748" s="206"/>
      <c r="I748" s="207"/>
      <c r="J748" s="208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</row>
    <row r="749">
      <c r="A749" s="200"/>
      <c r="B749" s="201"/>
      <c r="C749" s="202"/>
      <c r="D749" s="203"/>
      <c r="E749" s="204"/>
      <c r="F749" s="205"/>
      <c r="G749" s="203"/>
      <c r="H749" s="206"/>
      <c r="I749" s="207"/>
      <c r="J749" s="208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</row>
    <row r="750">
      <c r="A750" s="200"/>
      <c r="B750" s="201"/>
      <c r="C750" s="202"/>
      <c r="D750" s="203"/>
      <c r="E750" s="204"/>
      <c r="F750" s="205"/>
      <c r="G750" s="203"/>
      <c r="H750" s="206"/>
      <c r="I750" s="207"/>
      <c r="J750" s="208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</row>
    <row r="751">
      <c r="A751" s="200"/>
      <c r="B751" s="201"/>
      <c r="C751" s="202"/>
      <c r="D751" s="203"/>
      <c r="E751" s="204"/>
      <c r="F751" s="205"/>
      <c r="G751" s="203"/>
      <c r="H751" s="206"/>
      <c r="I751" s="207"/>
      <c r="J751" s="208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</row>
    <row r="752">
      <c r="A752" s="200"/>
      <c r="B752" s="201"/>
      <c r="C752" s="202"/>
      <c r="D752" s="203"/>
      <c r="E752" s="204"/>
      <c r="F752" s="205"/>
      <c r="G752" s="203"/>
      <c r="H752" s="206"/>
      <c r="I752" s="207"/>
      <c r="J752" s="208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</row>
    <row r="753">
      <c r="A753" s="200"/>
      <c r="B753" s="201"/>
      <c r="C753" s="202"/>
      <c r="D753" s="203"/>
      <c r="E753" s="204"/>
      <c r="F753" s="205"/>
      <c r="G753" s="203"/>
      <c r="H753" s="206"/>
      <c r="I753" s="207"/>
      <c r="J753" s="208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</row>
    <row r="754">
      <c r="A754" s="200"/>
      <c r="B754" s="201"/>
      <c r="C754" s="202"/>
      <c r="D754" s="203"/>
      <c r="E754" s="204"/>
      <c r="F754" s="205"/>
      <c r="G754" s="203"/>
      <c r="H754" s="206"/>
      <c r="I754" s="207"/>
      <c r="J754" s="208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</row>
    <row r="755">
      <c r="A755" s="200"/>
      <c r="B755" s="201"/>
      <c r="C755" s="202"/>
      <c r="D755" s="203"/>
      <c r="E755" s="204"/>
      <c r="F755" s="205"/>
      <c r="G755" s="203"/>
      <c r="H755" s="206"/>
      <c r="I755" s="207"/>
      <c r="J755" s="208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</row>
    <row r="756">
      <c r="A756" s="200"/>
      <c r="B756" s="201"/>
      <c r="C756" s="202"/>
      <c r="D756" s="203"/>
      <c r="E756" s="204"/>
      <c r="F756" s="205"/>
      <c r="G756" s="203"/>
      <c r="H756" s="206"/>
      <c r="I756" s="207"/>
      <c r="J756" s="208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</row>
    <row r="757">
      <c r="A757" s="200"/>
      <c r="B757" s="201"/>
      <c r="C757" s="202"/>
      <c r="D757" s="203"/>
      <c r="E757" s="204"/>
      <c r="F757" s="205"/>
      <c r="G757" s="203"/>
      <c r="H757" s="206"/>
      <c r="I757" s="207"/>
      <c r="J757" s="208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</row>
    <row r="758">
      <c r="A758" s="200"/>
      <c r="B758" s="201"/>
      <c r="C758" s="202"/>
      <c r="D758" s="203"/>
      <c r="E758" s="204"/>
      <c r="F758" s="205"/>
      <c r="G758" s="203"/>
      <c r="H758" s="206"/>
      <c r="I758" s="207"/>
      <c r="J758" s="208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</row>
    <row r="759">
      <c r="A759" s="200"/>
      <c r="B759" s="201"/>
      <c r="C759" s="202"/>
      <c r="D759" s="203"/>
      <c r="E759" s="204"/>
      <c r="F759" s="205"/>
      <c r="G759" s="203"/>
      <c r="H759" s="206"/>
      <c r="I759" s="207"/>
      <c r="J759" s="208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</row>
    <row r="760">
      <c r="A760" s="200"/>
      <c r="B760" s="201"/>
      <c r="C760" s="202"/>
      <c r="D760" s="203"/>
      <c r="E760" s="204"/>
      <c r="F760" s="205"/>
      <c r="G760" s="203"/>
      <c r="H760" s="206"/>
      <c r="I760" s="207"/>
      <c r="J760" s="208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</row>
    <row r="761">
      <c r="A761" s="200"/>
      <c r="B761" s="201"/>
      <c r="C761" s="202"/>
      <c r="D761" s="203"/>
      <c r="E761" s="204"/>
      <c r="F761" s="205"/>
      <c r="G761" s="203"/>
      <c r="H761" s="206"/>
      <c r="I761" s="207"/>
      <c r="J761" s="208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</row>
    <row r="762">
      <c r="A762" s="200"/>
      <c r="B762" s="201"/>
      <c r="C762" s="202"/>
      <c r="D762" s="203"/>
      <c r="E762" s="204"/>
      <c r="F762" s="205"/>
      <c r="G762" s="203"/>
      <c r="H762" s="206"/>
      <c r="I762" s="207"/>
      <c r="J762" s="208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</row>
    <row r="763">
      <c r="A763" s="200"/>
      <c r="B763" s="201"/>
      <c r="C763" s="202"/>
      <c r="D763" s="203"/>
      <c r="E763" s="204"/>
      <c r="F763" s="205"/>
      <c r="G763" s="203"/>
      <c r="H763" s="206"/>
      <c r="I763" s="207"/>
      <c r="J763" s="208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</row>
    <row r="764">
      <c r="A764" s="200"/>
      <c r="B764" s="201"/>
      <c r="C764" s="202"/>
      <c r="D764" s="203"/>
      <c r="E764" s="204"/>
      <c r="F764" s="205"/>
      <c r="G764" s="203"/>
      <c r="H764" s="206"/>
      <c r="I764" s="207"/>
      <c r="J764" s="208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</row>
    <row r="765">
      <c r="A765" s="200"/>
      <c r="B765" s="201"/>
      <c r="C765" s="202"/>
      <c r="D765" s="203"/>
      <c r="E765" s="204"/>
      <c r="F765" s="205"/>
      <c r="G765" s="203"/>
      <c r="H765" s="206"/>
      <c r="I765" s="207"/>
      <c r="J765" s="208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</row>
    <row r="766">
      <c r="A766" s="200"/>
      <c r="B766" s="201"/>
      <c r="C766" s="202"/>
      <c r="D766" s="203"/>
      <c r="E766" s="204"/>
      <c r="F766" s="205"/>
      <c r="G766" s="203"/>
      <c r="H766" s="206"/>
      <c r="I766" s="207"/>
      <c r="J766" s="208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</row>
    <row r="767">
      <c r="A767" s="200"/>
      <c r="B767" s="201"/>
      <c r="C767" s="202"/>
      <c r="D767" s="203"/>
      <c r="E767" s="204"/>
      <c r="F767" s="205"/>
      <c r="G767" s="203"/>
      <c r="H767" s="206"/>
      <c r="I767" s="207"/>
      <c r="J767" s="208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</row>
    <row r="768">
      <c r="A768" s="200"/>
      <c r="B768" s="201"/>
      <c r="C768" s="202"/>
      <c r="D768" s="203"/>
      <c r="E768" s="204"/>
      <c r="F768" s="205"/>
      <c r="G768" s="203"/>
      <c r="H768" s="206"/>
      <c r="I768" s="207"/>
      <c r="J768" s="208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</row>
    <row r="769">
      <c r="A769" s="200"/>
      <c r="B769" s="201"/>
      <c r="C769" s="202"/>
      <c r="D769" s="203"/>
      <c r="E769" s="204"/>
      <c r="F769" s="205"/>
      <c r="G769" s="203"/>
      <c r="H769" s="206"/>
      <c r="I769" s="207"/>
      <c r="J769" s="208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</row>
    <row r="770">
      <c r="A770" s="200"/>
      <c r="B770" s="201"/>
      <c r="C770" s="202"/>
      <c r="D770" s="203"/>
      <c r="E770" s="204"/>
      <c r="F770" s="205"/>
      <c r="G770" s="203"/>
      <c r="H770" s="206"/>
      <c r="I770" s="207"/>
      <c r="J770" s="208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</row>
    <row r="771">
      <c r="A771" s="200"/>
      <c r="B771" s="201"/>
      <c r="C771" s="202"/>
      <c r="D771" s="203"/>
      <c r="E771" s="204"/>
      <c r="F771" s="205"/>
      <c r="G771" s="203"/>
      <c r="H771" s="206"/>
      <c r="I771" s="207"/>
      <c r="J771" s="208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</row>
    <row r="772">
      <c r="A772" s="200"/>
      <c r="B772" s="201"/>
      <c r="C772" s="202"/>
      <c r="D772" s="203"/>
      <c r="E772" s="204"/>
      <c r="F772" s="205"/>
      <c r="G772" s="203"/>
      <c r="H772" s="206"/>
      <c r="I772" s="207"/>
      <c r="J772" s="208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</row>
    <row r="773">
      <c r="A773" s="200"/>
      <c r="B773" s="201"/>
      <c r="C773" s="202"/>
      <c r="D773" s="203"/>
      <c r="E773" s="204"/>
      <c r="F773" s="205"/>
      <c r="G773" s="203"/>
      <c r="H773" s="206"/>
      <c r="I773" s="207"/>
      <c r="J773" s="208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</row>
    <row r="774">
      <c r="A774" s="200"/>
      <c r="B774" s="201"/>
      <c r="C774" s="202"/>
      <c r="D774" s="203"/>
      <c r="E774" s="204"/>
      <c r="F774" s="205"/>
      <c r="G774" s="203"/>
      <c r="H774" s="206"/>
      <c r="I774" s="207"/>
      <c r="J774" s="208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</row>
    <row r="775">
      <c r="A775" s="200"/>
      <c r="B775" s="201"/>
      <c r="C775" s="202"/>
      <c r="D775" s="203"/>
      <c r="E775" s="204"/>
      <c r="F775" s="205"/>
      <c r="G775" s="203"/>
      <c r="H775" s="206"/>
      <c r="I775" s="207"/>
      <c r="J775" s="208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</row>
    <row r="776">
      <c r="A776" s="200"/>
      <c r="B776" s="201"/>
      <c r="C776" s="202"/>
      <c r="D776" s="203"/>
      <c r="E776" s="204"/>
      <c r="F776" s="205"/>
      <c r="G776" s="203"/>
      <c r="H776" s="206"/>
      <c r="I776" s="207"/>
      <c r="J776" s="208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</row>
    <row r="777">
      <c r="A777" s="200"/>
      <c r="B777" s="201"/>
      <c r="C777" s="202"/>
      <c r="D777" s="203"/>
      <c r="E777" s="204"/>
      <c r="F777" s="205"/>
      <c r="G777" s="203"/>
      <c r="H777" s="206"/>
      <c r="I777" s="207"/>
      <c r="J777" s="208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</row>
    <row r="778">
      <c r="A778" s="200"/>
      <c r="B778" s="201"/>
      <c r="C778" s="202"/>
      <c r="D778" s="203"/>
      <c r="E778" s="204"/>
      <c r="F778" s="205"/>
      <c r="G778" s="203"/>
      <c r="H778" s="206"/>
      <c r="I778" s="207"/>
      <c r="J778" s="208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</row>
    <row r="779">
      <c r="A779" s="200"/>
      <c r="B779" s="201"/>
      <c r="C779" s="202"/>
      <c r="D779" s="203"/>
      <c r="E779" s="204"/>
      <c r="F779" s="205"/>
      <c r="G779" s="203"/>
      <c r="H779" s="206"/>
      <c r="I779" s="207"/>
      <c r="J779" s="208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</row>
    <row r="780">
      <c r="A780" s="200"/>
      <c r="B780" s="201"/>
      <c r="C780" s="202"/>
      <c r="D780" s="203"/>
      <c r="E780" s="204"/>
      <c r="F780" s="205"/>
      <c r="G780" s="203"/>
      <c r="H780" s="206"/>
      <c r="I780" s="207"/>
      <c r="J780" s="208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</row>
    <row r="781">
      <c r="A781" s="200"/>
      <c r="B781" s="201"/>
      <c r="C781" s="202"/>
      <c r="D781" s="203"/>
      <c r="E781" s="204"/>
      <c r="F781" s="205"/>
      <c r="G781" s="203"/>
      <c r="H781" s="206"/>
      <c r="I781" s="207"/>
      <c r="J781" s="208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</row>
    <row r="782">
      <c r="A782" s="200"/>
      <c r="B782" s="201"/>
      <c r="C782" s="202"/>
      <c r="D782" s="203"/>
      <c r="E782" s="204"/>
      <c r="F782" s="205"/>
      <c r="G782" s="203"/>
      <c r="H782" s="206"/>
      <c r="I782" s="207"/>
      <c r="J782" s="208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</row>
    <row r="783">
      <c r="A783" s="200"/>
      <c r="B783" s="201"/>
      <c r="C783" s="202"/>
      <c r="D783" s="203"/>
      <c r="E783" s="204"/>
      <c r="F783" s="205"/>
      <c r="G783" s="203"/>
      <c r="H783" s="206"/>
      <c r="I783" s="207"/>
      <c r="J783" s="208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</row>
    <row r="784">
      <c r="A784" s="200"/>
      <c r="B784" s="201"/>
      <c r="C784" s="202"/>
      <c r="D784" s="203"/>
      <c r="E784" s="204"/>
      <c r="F784" s="205"/>
      <c r="G784" s="203"/>
      <c r="H784" s="206"/>
      <c r="I784" s="207"/>
      <c r="J784" s="208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</row>
    <row r="785">
      <c r="A785" s="200"/>
      <c r="B785" s="201"/>
      <c r="C785" s="202"/>
      <c r="D785" s="203"/>
      <c r="E785" s="204"/>
      <c r="F785" s="205"/>
      <c r="G785" s="203"/>
      <c r="H785" s="206"/>
      <c r="I785" s="207"/>
      <c r="J785" s="208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</row>
    <row r="786">
      <c r="A786" s="200"/>
      <c r="B786" s="201"/>
      <c r="C786" s="202"/>
      <c r="D786" s="203"/>
      <c r="E786" s="204"/>
      <c r="F786" s="205"/>
      <c r="G786" s="203"/>
      <c r="H786" s="206"/>
      <c r="I786" s="207"/>
      <c r="J786" s="208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</row>
    <row r="787">
      <c r="A787" s="200"/>
      <c r="B787" s="201"/>
      <c r="C787" s="202"/>
      <c r="D787" s="203"/>
      <c r="E787" s="204"/>
      <c r="F787" s="205"/>
      <c r="G787" s="203"/>
      <c r="H787" s="206"/>
      <c r="I787" s="207"/>
      <c r="J787" s="208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</row>
    <row r="788">
      <c r="A788" s="200"/>
      <c r="B788" s="201"/>
      <c r="C788" s="202"/>
      <c r="D788" s="203"/>
      <c r="E788" s="204"/>
      <c r="F788" s="205"/>
      <c r="G788" s="203"/>
      <c r="H788" s="206"/>
      <c r="I788" s="207"/>
      <c r="J788" s="208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</row>
    <row r="789">
      <c r="A789" s="200"/>
      <c r="B789" s="201"/>
      <c r="C789" s="202"/>
      <c r="D789" s="203"/>
      <c r="E789" s="204"/>
      <c r="F789" s="205"/>
      <c r="G789" s="203"/>
      <c r="H789" s="206"/>
      <c r="I789" s="207"/>
      <c r="J789" s="208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</row>
    <row r="790">
      <c r="A790" s="200"/>
      <c r="B790" s="201"/>
      <c r="C790" s="202"/>
      <c r="D790" s="203"/>
      <c r="E790" s="204"/>
      <c r="F790" s="205"/>
      <c r="G790" s="203"/>
      <c r="H790" s="206"/>
      <c r="I790" s="207"/>
      <c r="J790" s="208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</row>
    <row r="791">
      <c r="A791" s="200"/>
      <c r="B791" s="201"/>
      <c r="C791" s="202"/>
      <c r="D791" s="203"/>
      <c r="E791" s="204"/>
      <c r="F791" s="205"/>
      <c r="G791" s="203"/>
      <c r="H791" s="206"/>
      <c r="I791" s="207"/>
      <c r="J791" s="208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</row>
    <row r="792">
      <c r="A792" s="200"/>
      <c r="B792" s="201"/>
      <c r="C792" s="202"/>
      <c r="D792" s="203"/>
      <c r="E792" s="204"/>
      <c r="F792" s="205"/>
      <c r="G792" s="203"/>
      <c r="H792" s="206"/>
      <c r="I792" s="207"/>
      <c r="J792" s="208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</row>
    <row r="793">
      <c r="A793" s="200"/>
      <c r="B793" s="201"/>
      <c r="C793" s="202"/>
      <c r="D793" s="203"/>
      <c r="E793" s="204"/>
      <c r="F793" s="205"/>
      <c r="G793" s="203"/>
      <c r="H793" s="206"/>
      <c r="I793" s="207"/>
      <c r="J793" s="208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</row>
    <row r="794">
      <c r="A794" s="200"/>
      <c r="B794" s="201"/>
      <c r="C794" s="202"/>
      <c r="D794" s="203"/>
      <c r="E794" s="204"/>
      <c r="F794" s="205"/>
      <c r="G794" s="203"/>
      <c r="H794" s="206"/>
      <c r="I794" s="207"/>
      <c r="J794" s="208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</row>
    <row r="795">
      <c r="A795" s="200"/>
      <c r="B795" s="201"/>
      <c r="C795" s="202"/>
      <c r="D795" s="203"/>
      <c r="E795" s="204"/>
      <c r="F795" s="205"/>
      <c r="G795" s="203"/>
      <c r="H795" s="206"/>
      <c r="I795" s="207"/>
      <c r="J795" s="208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</row>
    <row r="796">
      <c r="A796" s="200"/>
      <c r="B796" s="201"/>
      <c r="C796" s="202"/>
      <c r="D796" s="203"/>
      <c r="E796" s="204"/>
      <c r="F796" s="205"/>
      <c r="G796" s="203"/>
      <c r="H796" s="206"/>
      <c r="I796" s="207"/>
      <c r="J796" s="208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</row>
    <row r="797">
      <c r="A797" s="200"/>
      <c r="B797" s="201"/>
      <c r="C797" s="202"/>
      <c r="D797" s="203"/>
      <c r="E797" s="204"/>
      <c r="F797" s="205"/>
      <c r="G797" s="203"/>
      <c r="H797" s="206"/>
      <c r="I797" s="207"/>
      <c r="J797" s="208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</row>
    <row r="798">
      <c r="A798" s="200"/>
      <c r="B798" s="201"/>
      <c r="C798" s="202"/>
      <c r="D798" s="203"/>
      <c r="E798" s="204"/>
      <c r="F798" s="205"/>
      <c r="G798" s="203"/>
      <c r="H798" s="206"/>
      <c r="I798" s="207"/>
      <c r="J798" s="208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</row>
    <row r="799">
      <c r="A799" s="200"/>
      <c r="B799" s="201"/>
      <c r="C799" s="202"/>
      <c r="D799" s="203"/>
      <c r="E799" s="204"/>
      <c r="F799" s="205"/>
      <c r="G799" s="203"/>
      <c r="H799" s="206"/>
      <c r="I799" s="207"/>
      <c r="J799" s="208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</row>
    <row r="800">
      <c r="A800" s="200"/>
      <c r="B800" s="201"/>
      <c r="C800" s="202"/>
      <c r="D800" s="203"/>
      <c r="E800" s="204"/>
      <c r="F800" s="205"/>
      <c r="G800" s="203"/>
      <c r="H800" s="206"/>
      <c r="I800" s="207"/>
      <c r="J800" s="208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</row>
    <row r="801">
      <c r="A801" s="200"/>
      <c r="B801" s="201"/>
      <c r="C801" s="202"/>
      <c r="D801" s="203"/>
      <c r="E801" s="204"/>
      <c r="F801" s="205"/>
      <c r="G801" s="203"/>
      <c r="H801" s="206"/>
      <c r="I801" s="207"/>
      <c r="J801" s="208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</row>
    <row r="802">
      <c r="A802" s="200"/>
      <c r="B802" s="201"/>
      <c r="C802" s="202"/>
      <c r="D802" s="203"/>
      <c r="E802" s="204"/>
      <c r="F802" s="205"/>
      <c r="G802" s="203"/>
      <c r="H802" s="206"/>
      <c r="I802" s="207"/>
      <c r="J802" s="208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</row>
    <row r="803">
      <c r="A803" s="200"/>
      <c r="B803" s="201"/>
      <c r="C803" s="202"/>
      <c r="D803" s="203"/>
      <c r="E803" s="204"/>
      <c r="F803" s="205"/>
      <c r="G803" s="203"/>
      <c r="H803" s="206"/>
      <c r="I803" s="207"/>
      <c r="J803" s="208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</row>
    <row r="804">
      <c r="A804" s="200"/>
      <c r="B804" s="201"/>
      <c r="C804" s="202"/>
      <c r="D804" s="203"/>
      <c r="E804" s="204"/>
      <c r="F804" s="205"/>
      <c r="G804" s="203"/>
      <c r="H804" s="206"/>
      <c r="I804" s="207"/>
      <c r="J804" s="208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</row>
    <row r="805">
      <c r="A805" s="200"/>
      <c r="B805" s="201"/>
      <c r="C805" s="202"/>
      <c r="D805" s="203"/>
      <c r="E805" s="204"/>
      <c r="F805" s="205"/>
      <c r="G805" s="203"/>
      <c r="H805" s="206"/>
      <c r="I805" s="207"/>
      <c r="J805" s="208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</row>
    <row r="806">
      <c r="A806" s="200"/>
      <c r="B806" s="201"/>
      <c r="C806" s="202"/>
      <c r="D806" s="203"/>
      <c r="E806" s="204"/>
      <c r="F806" s="205"/>
      <c r="G806" s="203"/>
      <c r="H806" s="206"/>
      <c r="I806" s="207"/>
      <c r="J806" s="208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</row>
    <row r="807">
      <c r="A807" s="200"/>
      <c r="B807" s="201"/>
      <c r="C807" s="202"/>
      <c r="D807" s="203"/>
      <c r="E807" s="204"/>
      <c r="F807" s="205"/>
      <c r="G807" s="203"/>
      <c r="H807" s="206"/>
      <c r="I807" s="207"/>
      <c r="J807" s="208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</row>
    <row r="808">
      <c r="A808" s="200"/>
      <c r="B808" s="201"/>
      <c r="C808" s="202"/>
      <c r="D808" s="203"/>
      <c r="E808" s="204"/>
      <c r="F808" s="205"/>
      <c r="G808" s="203"/>
      <c r="H808" s="206"/>
      <c r="I808" s="207"/>
      <c r="J808" s="208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</row>
    <row r="809">
      <c r="A809" s="200"/>
      <c r="B809" s="201"/>
      <c r="C809" s="202"/>
      <c r="D809" s="203"/>
      <c r="E809" s="204"/>
      <c r="F809" s="205"/>
      <c r="G809" s="203"/>
      <c r="H809" s="206"/>
      <c r="I809" s="207"/>
      <c r="J809" s="208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</row>
    <row r="810">
      <c r="A810" s="200"/>
      <c r="B810" s="201"/>
      <c r="C810" s="202"/>
      <c r="D810" s="203"/>
      <c r="E810" s="204"/>
      <c r="F810" s="205"/>
      <c r="G810" s="203"/>
      <c r="H810" s="206"/>
      <c r="I810" s="207"/>
      <c r="J810" s="208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</row>
    <row r="811">
      <c r="A811" s="200"/>
      <c r="B811" s="201"/>
      <c r="C811" s="202"/>
      <c r="D811" s="203"/>
      <c r="E811" s="204"/>
      <c r="F811" s="205"/>
      <c r="G811" s="203"/>
      <c r="H811" s="206"/>
      <c r="I811" s="207"/>
      <c r="J811" s="208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</row>
    <row r="812">
      <c r="A812" s="200"/>
      <c r="B812" s="201"/>
      <c r="C812" s="202"/>
      <c r="D812" s="203"/>
      <c r="E812" s="204"/>
      <c r="F812" s="205"/>
      <c r="G812" s="203"/>
      <c r="H812" s="206"/>
      <c r="I812" s="207"/>
      <c r="J812" s="208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</row>
    <row r="813">
      <c r="A813" s="200"/>
      <c r="B813" s="201"/>
      <c r="C813" s="202"/>
      <c r="D813" s="203"/>
      <c r="E813" s="204"/>
      <c r="F813" s="205"/>
      <c r="G813" s="203"/>
      <c r="H813" s="206"/>
      <c r="I813" s="207"/>
      <c r="J813" s="208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</row>
    <row r="814">
      <c r="A814" s="200"/>
      <c r="B814" s="201"/>
      <c r="C814" s="202"/>
      <c r="D814" s="203"/>
      <c r="E814" s="204"/>
      <c r="F814" s="205"/>
      <c r="G814" s="203"/>
      <c r="H814" s="206"/>
      <c r="I814" s="207"/>
      <c r="J814" s="208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</row>
    <row r="815">
      <c r="A815" s="200"/>
      <c r="B815" s="201"/>
      <c r="C815" s="202"/>
      <c r="D815" s="203"/>
      <c r="E815" s="204"/>
      <c r="F815" s="205"/>
      <c r="G815" s="203"/>
      <c r="H815" s="206"/>
      <c r="I815" s="207"/>
      <c r="J815" s="208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</row>
    <row r="816">
      <c r="A816" s="200"/>
      <c r="B816" s="201"/>
      <c r="C816" s="202"/>
      <c r="D816" s="203"/>
      <c r="E816" s="204"/>
      <c r="F816" s="205"/>
      <c r="G816" s="203"/>
      <c r="H816" s="206"/>
      <c r="I816" s="207"/>
      <c r="J816" s="208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</row>
    <row r="817">
      <c r="A817" s="200"/>
      <c r="B817" s="201"/>
      <c r="C817" s="202"/>
      <c r="D817" s="203"/>
      <c r="E817" s="204"/>
      <c r="F817" s="205"/>
      <c r="G817" s="203"/>
      <c r="H817" s="206"/>
      <c r="I817" s="207"/>
      <c r="J817" s="208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</row>
    <row r="818">
      <c r="A818" s="200"/>
      <c r="B818" s="201"/>
      <c r="C818" s="202"/>
      <c r="D818" s="203"/>
      <c r="E818" s="204"/>
      <c r="F818" s="205"/>
      <c r="G818" s="203"/>
      <c r="H818" s="206"/>
      <c r="I818" s="207"/>
      <c r="J818" s="208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</row>
    <row r="819">
      <c r="A819" s="200"/>
      <c r="B819" s="201"/>
      <c r="C819" s="202"/>
      <c r="D819" s="203"/>
      <c r="E819" s="204"/>
      <c r="F819" s="205"/>
      <c r="G819" s="203"/>
      <c r="H819" s="206"/>
      <c r="I819" s="207"/>
      <c r="J819" s="208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</row>
    <row r="820">
      <c r="A820" s="200"/>
      <c r="B820" s="201"/>
      <c r="C820" s="202"/>
      <c r="D820" s="203"/>
      <c r="E820" s="204"/>
      <c r="F820" s="205"/>
      <c r="G820" s="203"/>
      <c r="H820" s="206"/>
      <c r="I820" s="207"/>
      <c r="J820" s="208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</row>
    <row r="821">
      <c r="A821" s="200"/>
      <c r="B821" s="201"/>
      <c r="C821" s="202"/>
      <c r="D821" s="203"/>
      <c r="E821" s="204"/>
      <c r="F821" s="205"/>
      <c r="G821" s="203"/>
      <c r="H821" s="206"/>
      <c r="I821" s="207"/>
      <c r="J821" s="208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</row>
    <row r="822">
      <c r="A822" s="200"/>
      <c r="B822" s="201"/>
      <c r="C822" s="202"/>
      <c r="D822" s="203"/>
      <c r="E822" s="204"/>
      <c r="F822" s="205"/>
      <c r="G822" s="203"/>
      <c r="H822" s="206"/>
      <c r="I822" s="207"/>
      <c r="J822" s="208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</row>
    <row r="823">
      <c r="A823" s="200"/>
      <c r="B823" s="201"/>
      <c r="C823" s="202"/>
      <c r="D823" s="203"/>
      <c r="E823" s="204"/>
      <c r="F823" s="205"/>
      <c r="G823" s="203"/>
      <c r="H823" s="206"/>
      <c r="I823" s="207"/>
      <c r="J823" s="208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</row>
    <row r="824">
      <c r="A824" s="200"/>
      <c r="B824" s="201"/>
      <c r="C824" s="202"/>
      <c r="D824" s="203"/>
      <c r="E824" s="204"/>
      <c r="F824" s="205"/>
      <c r="G824" s="203"/>
      <c r="H824" s="206"/>
      <c r="I824" s="207"/>
      <c r="J824" s="208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</row>
    <row r="825">
      <c r="A825" s="200"/>
      <c r="B825" s="201"/>
      <c r="C825" s="202"/>
      <c r="D825" s="203"/>
      <c r="E825" s="204"/>
      <c r="F825" s="205"/>
      <c r="G825" s="203"/>
      <c r="H825" s="206"/>
      <c r="I825" s="207"/>
      <c r="J825" s="208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</row>
    <row r="826">
      <c r="A826" s="200"/>
      <c r="B826" s="201"/>
      <c r="C826" s="202"/>
      <c r="D826" s="203"/>
      <c r="E826" s="204"/>
      <c r="F826" s="205"/>
      <c r="G826" s="203"/>
      <c r="H826" s="206"/>
      <c r="I826" s="207"/>
      <c r="J826" s="208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</row>
    <row r="827">
      <c r="A827" s="200"/>
      <c r="B827" s="201"/>
      <c r="C827" s="202"/>
      <c r="D827" s="203"/>
      <c r="E827" s="204"/>
      <c r="F827" s="205"/>
      <c r="G827" s="203"/>
      <c r="H827" s="206"/>
      <c r="I827" s="207"/>
      <c r="J827" s="208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</row>
    <row r="828">
      <c r="A828" s="200"/>
      <c r="B828" s="201"/>
      <c r="C828" s="202"/>
      <c r="D828" s="203"/>
      <c r="E828" s="204"/>
      <c r="F828" s="205"/>
      <c r="G828" s="203"/>
      <c r="H828" s="206"/>
      <c r="I828" s="207"/>
      <c r="J828" s="208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</row>
    <row r="829">
      <c r="A829" s="200"/>
      <c r="B829" s="201"/>
      <c r="C829" s="202"/>
      <c r="D829" s="203"/>
      <c r="E829" s="204"/>
      <c r="F829" s="205"/>
      <c r="G829" s="203"/>
      <c r="H829" s="206"/>
      <c r="I829" s="207"/>
      <c r="J829" s="208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</row>
    <row r="830">
      <c r="A830" s="200"/>
      <c r="B830" s="201"/>
      <c r="C830" s="202"/>
      <c r="D830" s="203"/>
      <c r="E830" s="204"/>
      <c r="F830" s="205"/>
      <c r="G830" s="203"/>
      <c r="H830" s="206"/>
      <c r="I830" s="207"/>
      <c r="J830" s="208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</row>
    <row r="831">
      <c r="A831" s="200"/>
      <c r="B831" s="201"/>
      <c r="C831" s="202"/>
      <c r="D831" s="203"/>
      <c r="E831" s="204"/>
      <c r="F831" s="205"/>
      <c r="G831" s="203"/>
      <c r="H831" s="206"/>
      <c r="I831" s="207"/>
      <c r="J831" s="208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</row>
    <row r="832">
      <c r="A832" s="200"/>
      <c r="B832" s="201"/>
      <c r="C832" s="202"/>
      <c r="D832" s="203"/>
      <c r="E832" s="204"/>
      <c r="F832" s="205"/>
      <c r="G832" s="203"/>
      <c r="H832" s="206"/>
      <c r="I832" s="207"/>
      <c r="J832" s="208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</row>
    <row r="833">
      <c r="A833" s="200"/>
      <c r="B833" s="201"/>
      <c r="C833" s="202"/>
      <c r="D833" s="203"/>
      <c r="E833" s="204"/>
      <c r="F833" s="205"/>
      <c r="G833" s="203"/>
      <c r="H833" s="206"/>
      <c r="I833" s="207"/>
      <c r="J833" s="208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</row>
    <row r="834">
      <c r="A834" s="200"/>
      <c r="B834" s="201"/>
      <c r="C834" s="202"/>
      <c r="D834" s="203"/>
      <c r="E834" s="204"/>
      <c r="F834" s="205"/>
      <c r="G834" s="203"/>
      <c r="H834" s="206"/>
      <c r="I834" s="207"/>
      <c r="J834" s="208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</row>
    <row r="835">
      <c r="A835" s="200"/>
      <c r="B835" s="201"/>
      <c r="C835" s="202"/>
      <c r="D835" s="203"/>
      <c r="E835" s="204"/>
      <c r="F835" s="205"/>
      <c r="G835" s="203"/>
      <c r="H835" s="206"/>
      <c r="I835" s="207"/>
      <c r="J835" s="208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</row>
    <row r="836">
      <c r="A836" s="200"/>
      <c r="B836" s="201"/>
      <c r="C836" s="202"/>
      <c r="D836" s="203"/>
      <c r="E836" s="204"/>
      <c r="F836" s="205"/>
      <c r="G836" s="203"/>
      <c r="H836" s="206"/>
      <c r="I836" s="207"/>
      <c r="J836" s="208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</row>
    <row r="837">
      <c r="A837" s="200"/>
      <c r="B837" s="201"/>
      <c r="C837" s="202"/>
      <c r="D837" s="203"/>
      <c r="E837" s="204"/>
      <c r="F837" s="205"/>
      <c r="G837" s="203"/>
      <c r="H837" s="206"/>
      <c r="I837" s="207"/>
      <c r="J837" s="208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</row>
    <row r="838">
      <c r="A838" s="200"/>
      <c r="B838" s="201"/>
      <c r="C838" s="202"/>
      <c r="D838" s="203"/>
      <c r="E838" s="204"/>
      <c r="F838" s="205"/>
      <c r="G838" s="203"/>
      <c r="H838" s="206"/>
      <c r="I838" s="207"/>
      <c r="J838" s="208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</row>
    <row r="839">
      <c r="A839" s="200"/>
      <c r="B839" s="201"/>
      <c r="C839" s="202"/>
      <c r="D839" s="203"/>
      <c r="E839" s="204"/>
      <c r="F839" s="205"/>
      <c r="G839" s="203"/>
      <c r="H839" s="206"/>
      <c r="I839" s="207"/>
      <c r="J839" s="208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</row>
    <row r="840">
      <c r="A840" s="200"/>
      <c r="B840" s="201"/>
      <c r="C840" s="202"/>
      <c r="D840" s="203"/>
      <c r="E840" s="204"/>
      <c r="F840" s="205"/>
      <c r="G840" s="203"/>
      <c r="H840" s="206"/>
      <c r="I840" s="207"/>
      <c r="J840" s="208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</row>
    <row r="841">
      <c r="A841" s="200"/>
      <c r="B841" s="201"/>
      <c r="C841" s="202"/>
      <c r="D841" s="203"/>
      <c r="E841" s="204"/>
      <c r="F841" s="205"/>
      <c r="G841" s="203"/>
      <c r="H841" s="206"/>
      <c r="I841" s="207"/>
      <c r="J841" s="208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</row>
    <row r="842">
      <c r="A842" s="200"/>
      <c r="B842" s="201"/>
      <c r="C842" s="202"/>
      <c r="D842" s="203"/>
      <c r="E842" s="204"/>
      <c r="F842" s="205"/>
      <c r="G842" s="203"/>
      <c r="H842" s="206"/>
      <c r="I842" s="207"/>
      <c r="J842" s="208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</row>
    <row r="843">
      <c r="A843" s="200"/>
      <c r="B843" s="201"/>
      <c r="C843" s="202"/>
      <c r="D843" s="203"/>
      <c r="E843" s="204"/>
      <c r="F843" s="205"/>
      <c r="G843" s="203"/>
      <c r="H843" s="206"/>
      <c r="I843" s="207"/>
      <c r="J843" s="208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</row>
    <row r="844">
      <c r="A844" s="200"/>
      <c r="B844" s="201"/>
      <c r="C844" s="202"/>
      <c r="D844" s="203"/>
      <c r="E844" s="204"/>
      <c r="F844" s="205"/>
      <c r="G844" s="203"/>
      <c r="H844" s="206"/>
      <c r="I844" s="207"/>
      <c r="J844" s="208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</row>
    <row r="845">
      <c r="A845" s="200"/>
      <c r="B845" s="201"/>
      <c r="C845" s="202"/>
      <c r="D845" s="203"/>
      <c r="E845" s="204"/>
      <c r="F845" s="205"/>
      <c r="G845" s="203"/>
      <c r="H845" s="206"/>
      <c r="I845" s="207"/>
      <c r="J845" s="208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</row>
    <row r="846">
      <c r="A846" s="200"/>
      <c r="B846" s="201"/>
      <c r="C846" s="202"/>
      <c r="D846" s="203"/>
      <c r="E846" s="204"/>
      <c r="F846" s="205"/>
      <c r="G846" s="203"/>
      <c r="H846" s="206"/>
      <c r="I846" s="207"/>
      <c r="J846" s="208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</row>
    <row r="847">
      <c r="A847" s="200"/>
      <c r="B847" s="201"/>
      <c r="C847" s="202"/>
      <c r="D847" s="203"/>
      <c r="E847" s="204"/>
      <c r="F847" s="205"/>
      <c r="G847" s="203"/>
      <c r="H847" s="206"/>
      <c r="I847" s="207"/>
      <c r="J847" s="208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</row>
    <row r="848">
      <c r="A848" s="200"/>
      <c r="B848" s="201"/>
      <c r="C848" s="202"/>
      <c r="D848" s="203"/>
      <c r="E848" s="204"/>
      <c r="F848" s="205"/>
      <c r="G848" s="203"/>
      <c r="H848" s="206"/>
      <c r="I848" s="207"/>
      <c r="J848" s="208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</row>
    <row r="849">
      <c r="A849" s="200"/>
      <c r="B849" s="201"/>
      <c r="C849" s="202"/>
      <c r="D849" s="203"/>
      <c r="E849" s="204"/>
      <c r="F849" s="205"/>
      <c r="G849" s="203"/>
      <c r="H849" s="206"/>
      <c r="I849" s="207"/>
      <c r="J849" s="208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</row>
    <row r="850">
      <c r="A850" s="200"/>
      <c r="B850" s="201"/>
      <c r="C850" s="202"/>
      <c r="D850" s="203"/>
      <c r="E850" s="204"/>
      <c r="F850" s="205"/>
      <c r="G850" s="203"/>
      <c r="H850" s="206"/>
      <c r="I850" s="207"/>
      <c r="J850" s="208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</row>
    <row r="851">
      <c r="A851" s="200"/>
      <c r="B851" s="201"/>
      <c r="C851" s="202"/>
      <c r="D851" s="203"/>
      <c r="E851" s="204"/>
      <c r="F851" s="205"/>
      <c r="G851" s="203"/>
      <c r="H851" s="206"/>
      <c r="I851" s="207"/>
      <c r="J851" s="208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</row>
    <row r="852">
      <c r="A852" s="200"/>
      <c r="B852" s="201"/>
      <c r="C852" s="202"/>
      <c r="D852" s="203"/>
      <c r="E852" s="204"/>
      <c r="F852" s="205"/>
      <c r="G852" s="203"/>
      <c r="H852" s="206"/>
      <c r="I852" s="207"/>
      <c r="J852" s="208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</row>
    <row r="853">
      <c r="A853" s="200"/>
      <c r="B853" s="201"/>
      <c r="C853" s="202"/>
      <c r="D853" s="203"/>
      <c r="E853" s="204"/>
      <c r="F853" s="205"/>
      <c r="G853" s="203"/>
      <c r="H853" s="206"/>
      <c r="I853" s="207"/>
      <c r="J853" s="208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</row>
    <row r="854">
      <c r="A854" s="200"/>
      <c r="B854" s="201"/>
      <c r="C854" s="202"/>
      <c r="D854" s="203"/>
      <c r="E854" s="204"/>
      <c r="F854" s="205"/>
      <c r="G854" s="203"/>
      <c r="H854" s="206"/>
      <c r="I854" s="207"/>
      <c r="J854" s="208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</row>
    <row r="855">
      <c r="A855" s="200"/>
      <c r="B855" s="201"/>
      <c r="C855" s="202"/>
      <c r="D855" s="203"/>
      <c r="E855" s="204"/>
      <c r="F855" s="205"/>
      <c r="G855" s="203"/>
      <c r="H855" s="206"/>
      <c r="I855" s="207"/>
      <c r="J855" s="208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</row>
    <row r="856">
      <c r="A856" s="200"/>
      <c r="B856" s="201"/>
      <c r="C856" s="202"/>
      <c r="D856" s="203"/>
      <c r="E856" s="204"/>
      <c r="F856" s="205"/>
      <c r="G856" s="203"/>
      <c r="H856" s="206"/>
      <c r="I856" s="207"/>
      <c r="J856" s="208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</row>
    <row r="857">
      <c r="A857" s="200"/>
      <c r="B857" s="201"/>
      <c r="C857" s="202"/>
      <c r="D857" s="203"/>
      <c r="E857" s="204"/>
      <c r="F857" s="205"/>
      <c r="G857" s="203"/>
      <c r="H857" s="206"/>
      <c r="I857" s="207"/>
      <c r="J857" s="208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</row>
    <row r="858">
      <c r="A858" s="200"/>
      <c r="B858" s="201"/>
      <c r="C858" s="202"/>
      <c r="D858" s="203"/>
      <c r="E858" s="204"/>
      <c r="F858" s="205"/>
      <c r="G858" s="203"/>
      <c r="H858" s="206"/>
      <c r="I858" s="207"/>
      <c r="J858" s="208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</row>
    <row r="859">
      <c r="A859" s="200"/>
      <c r="B859" s="201"/>
      <c r="C859" s="202"/>
      <c r="D859" s="203"/>
      <c r="E859" s="204"/>
      <c r="F859" s="205"/>
      <c r="G859" s="203"/>
      <c r="H859" s="206"/>
      <c r="I859" s="207"/>
      <c r="J859" s="208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</row>
    <row r="860">
      <c r="A860" s="200"/>
      <c r="B860" s="201"/>
      <c r="C860" s="202"/>
      <c r="D860" s="203"/>
      <c r="E860" s="204"/>
      <c r="F860" s="205"/>
      <c r="G860" s="203"/>
      <c r="H860" s="206"/>
      <c r="I860" s="207"/>
      <c r="J860" s="208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</row>
    <row r="861">
      <c r="A861" s="200"/>
      <c r="B861" s="201"/>
      <c r="C861" s="202"/>
      <c r="D861" s="203"/>
      <c r="E861" s="204"/>
      <c r="F861" s="205"/>
      <c r="G861" s="203"/>
      <c r="H861" s="206"/>
      <c r="I861" s="207"/>
      <c r="J861" s="208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</row>
    <row r="862">
      <c r="A862" s="200"/>
      <c r="B862" s="201"/>
      <c r="C862" s="202"/>
      <c r="D862" s="203"/>
      <c r="E862" s="204"/>
      <c r="F862" s="205"/>
      <c r="G862" s="203"/>
      <c r="H862" s="206"/>
      <c r="I862" s="207"/>
      <c r="J862" s="208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</row>
    <row r="863">
      <c r="A863" s="200"/>
      <c r="B863" s="201"/>
      <c r="C863" s="202"/>
      <c r="D863" s="203"/>
      <c r="E863" s="204"/>
      <c r="F863" s="205"/>
      <c r="G863" s="203"/>
      <c r="H863" s="206"/>
      <c r="I863" s="207"/>
      <c r="J863" s="208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</row>
    <row r="864">
      <c r="A864" s="200"/>
      <c r="B864" s="201"/>
      <c r="C864" s="202"/>
      <c r="D864" s="203"/>
      <c r="E864" s="204"/>
      <c r="F864" s="205"/>
      <c r="G864" s="203"/>
      <c r="H864" s="206"/>
      <c r="I864" s="207"/>
      <c r="J864" s="208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</row>
    <row r="865">
      <c r="A865" s="200"/>
      <c r="B865" s="201"/>
      <c r="C865" s="202"/>
      <c r="D865" s="203"/>
      <c r="E865" s="204"/>
      <c r="F865" s="205"/>
      <c r="G865" s="203"/>
      <c r="H865" s="206"/>
      <c r="I865" s="207"/>
      <c r="J865" s="208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</row>
    <row r="866">
      <c r="A866" s="200"/>
      <c r="B866" s="201"/>
      <c r="C866" s="202"/>
      <c r="D866" s="203"/>
      <c r="E866" s="204"/>
      <c r="F866" s="205"/>
      <c r="G866" s="203"/>
      <c r="H866" s="206"/>
      <c r="I866" s="207"/>
      <c r="J866" s="208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</row>
    <row r="867">
      <c r="A867" s="200"/>
      <c r="B867" s="201"/>
      <c r="C867" s="202"/>
      <c r="D867" s="203"/>
      <c r="E867" s="204"/>
      <c r="F867" s="205"/>
      <c r="G867" s="203"/>
      <c r="H867" s="206"/>
      <c r="I867" s="207"/>
      <c r="J867" s="208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</row>
    <row r="868">
      <c r="A868" s="200"/>
      <c r="B868" s="201"/>
      <c r="C868" s="202"/>
      <c r="D868" s="203"/>
      <c r="E868" s="204"/>
      <c r="F868" s="205"/>
      <c r="G868" s="203"/>
      <c r="H868" s="206"/>
      <c r="I868" s="207"/>
      <c r="J868" s="208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</row>
    <row r="869">
      <c r="A869" s="200"/>
      <c r="B869" s="201"/>
      <c r="C869" s="202"/>
      <c r="D869" s="203"/>
      <c r="E869" s="204"/>
      <c r="F869" s="205"/>
      <c r="G869" s="203"/>
      <c r="H869" s="206"/>
      <c r="I869" s="207"/>
      <c r="J869" s="208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</row>
    <row r="870">
      <c r="A870" s="200"/>
      <c r="B870" s="201"/>
      <c r="C870" s="202"/>
      <c r="D870" s="203"/>
      <c r="E870" s="204"/>
      <c r="F870" s="205"/>
      <c r="G870" s="203"/>
      <c r="H870" s="206"/>
      <c r="I870" s="207"/>
      <c r="J870" s="208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</row>
    <row r="871">
      <c r="A871" s="200"/>
      <c r="B871" s="201"/>
      <c r="C871" s="202"/>
      <c r="D871" s="203"/>
      <c r="E871" s="204"/>
      <c r="F871" s="205"/>
      <c r="G871" s="203"/>
      <c r="H871" s="206"/>
      <c r="I871" s="207"/>
      <c r="J871" s="208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</row>
    <row r="872">
      <c r="A872" s="200"/>
      <c r="B872" s="201"/>
      <c r="C872" s="202"/>
      <c r="D872" s="203"/>
      <c r="E872" s="204"/>
      <c r="F872" s="205"/>
      <c r="G872" s="203"/>
      <c r="H872" s="206"/>
      <c r="I872" s="207"/>
      <c r="J872" s="208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</row>
    <row r="873">
      <c r="A873" s="200"/>
      <c r="B873" s="201"/>
      <c r="C873" s="202"/>
      <c r="D873" s="203"/>
      <c r="E873" s="204"/>
      <c r="F873" s="205"/>
      <c r="G873" s="203"/>
      <c r="H873" s="206"/>
      <c r="I873" s="207"/>
      <c r="J873" s="208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</row>
    <row r="874">
      <c r="A874" s="200"/>
      <c r="B874" s="201"/>
      <c r="C874" s="202"/>
      <c r="D874" s="203"/>
      <c r="E874" s="204"/>
      <c r="F874" s="205"/>
      <c r="G874" s="203"/>
      <c r="H874" s="206"/>
      <c r="I874" s="207"/>
      <c r="J874" s="208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</row>
    <row r="875">
      <c r="A875" s="200"/>
      <c r="B875" s="201"/>
      <c r="C875" s="202"/>
      <c r="D875" s="203"/>
      <c r="E875" s="204"/>
      <c r="F875" s="205"/>
      <c r="G875" s="203"/>
      <c r="H875" s="206"/>
      <c r="I875" s="207"/>
      <c r="J875" s="208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</row>
    <row r="876">
      <c r="A876" s="200"/>
      <c r="B876" s="201"/>
      <c r="C876" s="202"/>
      <c r="D876" s="203"/>
      <c r="E876" s="204"/>
      <c r="F876" s="205"/>
      <c r="G876" s="203"/>
      <c r="H876" s="206"/>
      <c r="I876" s="207"/>
      <c r="J876" s="208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</row>
    <row r="877">
      <c r="A877" s="200"/>
      <c r="B877" s="201"/>
      <c r="C877" s="202"/>
      <c r="D877" s="203"/>
      <c r="E877" s="204"/>
      <c r="F877" s="205"/>
      <c r="G877" s="203"/>
      <c r="H877" s="206"/>
      <c r="I877" s="207"/>
      <c r="J877" s="208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</row>
    <row r="878">
      <c r="A878" s="200"/>
      <c r="B878" s="201"/>
      <c r="C878" s="202"/>
      <c r="D878" s="203"/>
      <c r="E878" s="204"/>
      <c r="F878" s="205"/>
      <c r="G878" s="203"/>
      <c r="H878" s="206"/>
      <c r="I878" s="207"/>
      <c r="J878" s="208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</row>
    <row r="879">
      <c r="A879" s="200"/>
      <c r="B879" s="201"/>
      <c r="C879" s="202"/>
      <c r="D879" s="203"/>
      <c r="E879" s="204"/>
      <c r="F879" s="205"/>
      <c r="G879" s="203"/>
      <c r="H879" s="206"/>
      <c r="I879" s="207"/>
      <c r="J879" s="208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</row>
    <row r="880">
      <c r="A880" s="200"/>
      <c r="B880" s="201"/>
      <c r="C880" s="202"/>
      <c r="D880" s="203"/>
      <c r="E880" s="204"/>
      <c r="F880" s="205"/>
      <c r="G880" s="203"/>
      <c r="H880" s="206"/>
      <c r="I880" s="207"/>
      <c r="J880" s="208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</row>
    <row r="881">
      <c r="A881" s="200"/>
      <c r="B881" s="201"/>
      <c r="C881" s="202"/>
      <c r="D881" s="203"/>
      <c r="E881" s="204"/>
      <c r="F881" s="205"/>
      <c r="G881" s="203"/>
      <c r="H881" s="206"/>
      <c r="I881" s="207"/>
      <c r="J881" s="208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</row>
    <row r="882">
      <c r="A882" s="200"/>
      <c r="B882" s="201"/>
      <c r="C882" s="202"/>
      <c r="D882" s="203"/>
      <c r="E882" s="204"/>
      <c r="F882" s="205"/>
      <c r="G882" s="203"/>
      <c r="H882" s="206"/>
      <c r="I882" s="207"/>
      <c r="J882" s="208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</row>
    <row r="883">
      <c r="A883" s="200"/>
      <c r="B883" s="201"/>
      <c r="C883" s="202"/>
      <c r="D883" s="203"/>
      <c r="E883" s="204"/>
      <c r="F883" s="205"/>
      <c r="G883" s="203"/>
      <c r="H883" s="206"/>
      <c r="I883" s="207"/>
      <c r="J883" s="208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</row>
    <row r="884">
      <c r="A884" s="200"/>
      <c r="B884" s="201"/>
      <c r="C884" s="202"/>
      <c r="D884" s="203"/>
      <c r="E884" s="204"/>
      <c r="F884" s="205"/>
      <c r="G884" s="203"/>
      <c r="H884" s="206"/>
      <c r="I884" s="207"/>
      <c r="J884" s="208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</row>
    <row r="885">
      <c r="A885" s="200"/>
      <c r="B885" s="201"/>
      <c r="C885" s="202"/>
      <c r="D885" s="203"/>
      <c r="E885" s="204"/>
      <c r="F885" s="205"/>
      <c r="G885" s="203"/>
      <c r="H885" s="206"/>
      <c r="I885" s="207"/>
      <c r="J885" s="208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</row>
    <row r="886">
      <c r="A886" s="200"/>
      <c r="B886" s="201"/>
      <c r="C886" s="202"/>
      <c r="D886" s="203"/>
      <c r="E886" s="204"/>
      <c r="F886" s="205"/>
      <c r="G886" s="203"/>
      <c r="H886" s="206"/>
      <c r="I886" s="207"/>
      <c r="J886" s="208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</row>
    <row r="887">
      <c r="A887" s="200"/>
      <c r="B887" s="201"/>
      <c r="C887" s="202"/>
      <c r="D887" s="203"/>
      <c r="E887" s="204"/>
      <c r="F887" s="205"/>
      <c r="G887" s="203"/>
      <c r="H887" s="206"/>
      <c r="I887" s="207"/>
      <c r="J887" s="208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</row>
    <row r="888">
      <c r="A888" s="200"/>
      <c r="B888" s="201"/>
      <c r="C888" s="202"/>
      <c r="D888" s="203"/>
      <c r="E888" s="204"/>
      <c r="F888" s="205"/>
      <c r="G888" s="203"/>
      <c r="H888" s="206"/>
      <c r="I888" s="207"/>
      <c r="J888" s="208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</row>
    <row r="889">
      <c r="A889" s="200"/>
      <c r="B889" s="201"/>
      <c r="C889" s="202"/>
      <c r="D889" s="203"/>
      <c r="E889" s="204"/>
      <c r="F889" s="205"/>
      <c r="G889" s="203"/>
      <c r="H889" s="206"/>
      <c r="I889" s="207"/>
      <c r="J889" s="208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</row>
    <row r="890">
      <c r="A890" s="200"/>
      <c r="B890" s="201"/>
      <c r="C890" s="202"/>
      <c r="D890" s="203"/>
      <c r="E890" s="204"/>
      <c r="F890" s="205"/>
      <c r="G890" s="203"/>
      <c r="H890" s="206"/>
      <c r="I890" s="207"/>
      <c r="J890" s="208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</row>
    <row r="891">
      <c r="A891" s="200"/>
      <c r="B891" s="201"/>
      <c r="C891" s="202"/>
      <c r="D891" s="203"/>
      <c r="E891" s="204"/>
      <c r="F891" s="205"/>
      <c r="G891" s="203"/>
      <c r="H891" s="206"/>
      <c r="I891" s="207"/>
      <c r="J891" s="208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</row>
    <row r="892">
      <c r="A892" s="200"/>
      <c r="B892" s="201"/>
      <c r="C892" s="202"/>
      <c r="D892" s="203"/>
      <c r="E892" s="204"/>
      <c r="F892" s="205"/>
      <c r="G892" s="203"/>
      <c r="H892" s="206"/>
      <c r="I892" s="207"/>
      <c r="J892" s="208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</row>
    <row r="893">
      <c r="A893" s="200"/>
      <c r="B893" s="201"/>
      <c r="C893" s="202"/>
      <c r="D893" s="203"/>
      <c r="E893" s="204"/>
      <c r="F893" s="205"/>
      <c r="G893" s="203"/>
      <c r="H893" s="206"/>
      <c r="I893" s="207"/>
      <c r="J893" s="208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</row>
    <row r="894">
      <c r="A894" s="200"/>
      <c r="B894" s="201"/>
      <c r="C894" s="202"/>
      <c r="D894" s="203"/>
      <c r="E894" s="204"/>
      <c r="F894" s="205"/>
      <c r="G894" s="203"/>
      <c r="H894" s="206"/>
      <c r="I894" s="207"/>
      <c r="J894" s="208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</row>
    <row r="895">
      <c r="A895" s="200"/>
      <c r="B895" s="201"/>
      <c r="C895" s="202"/>
      <c r="D895" s="203"/>
      <c r="E895" s="204"/>
      <c r="F895" s="205"/>
      <c r="G895" s="203"/>
      <c r="H895" s="206"/>
      <c r="I895" s="207"/>
      <c r="J895" s="208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</row>
    <row r="896">
      <c r="A896" s="200"/>
      <c r="B896" s="201"/>
      <c r="C896" s="202"/>
      <c r="D896" s="203"/>
      <c r="E896" s="204"/>
      <c r="F896" s="205"/>
      <c r="G896" s="203"/>
      <c r="H896" s="206"/>
      <c r="I896" s="207"/>
      <c r="J896" s="208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</row>
    <row r="897">
      <c r="A897" s="200"/>
      <c r="B897" s="201"/>
      <c r="C897" s="202"/>
      <c r="D897" s="203"/>
      <c r="E897" s="204"/>
      <c r="F897" s="205"/>
      <c r="G897" s="203"/>
      <c r="H897" s="206"/>
      <c r="I897" s="207"/>
      <c r="J897" s="208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</row>
    <row r="898">
      <c r="A898" s="200"/>
      <c r="B898" s="201"/>
      <c r="C898" s="202"/>
      <c r="D898" s="203"/>
      <c r="E898" s="204"/>
      <c r="F898" s="205"/>
      <c r="G898" s="203"/>
      <c r="H898" s="206"/>
      <c r="I898" s="207"/>
      <c r="J898" s="208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</row>
    <row r="899">
      <c r="A899" s="200"/>
      <c r="B899" s="201"/>
      <c r="C899" s="202"/>
      <c r="D899" s="203"/>
      <c r="E899" s="204"/>
      <c r="F899" s="205"/>
      <c r="G899" s="203"/>
      <c r="H899" s="206"/>
      <c r="I899" s="207"/>
      <c r="J899" s="208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</row>
    <row r="900">
      <c r="A900" s="200"/>
      <c r="B900" s="201"/>
      <c r="C900" s="202"/>
      <c r="D900" s="203"/>
      <c r="E900" s="204"/>
      <c r="F900" s="205"/>
      <c r="G900" s="203"/>
      <c r="H900" s="206"/>
      <c r="I900" s="207"/>
      <c r="J900" s="208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</row>
    <row r="901">
      <c r="A901" s="200"/>
      <c r="B901" s="201"/>
      <c r="C901" s="202"/>
      <c r="D901" s="203"/>
      <c r="E901" s="204"/>
      <c r="F901" s="205"/>
      <c r="G901" s="203"/>
      <c r="H901" s="206"/>
      <c r="I901" s="207"/>
      <c r="J901" s="208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</row>
    <row r="902">
      <c r="A902" s="200"/>
      <c r="B902" s="201"/>
      <c r="C902" s="202"/>
      <c r="D902" s="203"/>
      <c r="E902" s="204"/>
      <c r="F902" s="205"/>
      <c r="G902" s="203"/>
      <c r="H902" s="206"/>
      <c r="I902" s="207"/>
      <c r="J902" s="208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</row>
    <row r="903">
      <c r="A903" s="200"/>
      <c r="B903" s="201"/>
      <c r="C903" s="202"/>
      <c r="D903" s="203"/>
      <c r="E903" s="204"/>
      <c r="F903" s="205"/>
      <c r="G903" s="203"/>
      <c r="H903" s="206"/>
      <c r="I903" s="207"/>
      <c r="J903" s="208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</row>
    <row r="904">
      <c r="A904" s="200"/>
      <c r="B904" s="201"/>
      <c r="C904" s="202"/>
      <c r="D904" s="203"/>
      <c r="E904" s="204"/>
      <c r="F904" s="205"/>
      <c r="G904" s="203"/>
      <c r="H904" s="206"/>
      <c r="I904" s="207"/>
      <c r="J904" s="208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</row>
    <row r="905">
      <c r="A905" s="200"/>
      <c r="B905" s="201"/>
      <c r="C905" s="202"/>
      <c r="D905" s="203"/>
      <c r="E905" s="204"/>
      <c r="F905" s="205"/>
      <c r="G905" s="203"/>
      <c r="H905" s="206"/>
      <c r="I905" s="207"/>
      <c r="J905" s="208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</row>
    <row r="906">
      <c r="A906" s="200"/>
      <c r="B906" s="201"/>
      <c r="C906" s="202"/>
      <c r="D906" s="203"/>
      <c r="E906" s="204"/>
      <c r="F906" s="205"/>
      <c r="G906" s="203"/>
      <c r="H906" s="206"/>
      <c r="I906" s="207"/>
      <c r="J906" s="208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</row>
    <row r="907">
      <c r="A907" s="200"/>
      <c r="B907" s="201"/>
      <c r="C907" s="202"/>
      <c r="D907" s="203"/>
      <c r="E907" s="204"/>
      <c r="F907" s="205"/>
      <c r="G907" s="203"/>
      <c r="H907" s="206"/>
      <c r="I907" s="207"/>
      <c r="J907" s="208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</row>
    <row r="908">
      <c r="A908" s="200"/>
      <c r="B908" s="201"/>
      <c r="C908" s="202"/>
      <c r="D908" s="203"/>
      <c r="E908" s="204"/>
      <c r="F908" s="205"/>
      <c r="G908" s="203"/>
      <c r="H908" s="206"/>
      <c r="I908" s="207"/>
      <c r="J908" s="208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</row>
    <row r="909">
      <c r="A909" s="200"/>
      <c r="B909" s="201"/>
      <c r="C909" s="202"/>
      <c r="D909" s="203"/>
      <c r="E909" s="204"/>
      <c r="F909" s="205"/>
      <c r="G909" s="203"/>
      <c r="H909" s="206"/>
      <c r="I909" s="207"/>
      <c r="J909" s="208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</row>
    <row r="910">
      <c r="A910" s="200"/>
      <c r="B910" s="201"/>
      <c r="C910" s="202"/>
      <c r="D910" s="203"/>
      <c r="E910" s="204"/>
      <c r="F910" s="205"/>
      <c r="G910" s="203"/>
      <c r="H910" s="206"/>
      <c r="I910" s="207"/>
      <c r="J910" s="208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</row>
    <row r="911">
      <c r="A911" s="200"/>
      <c r="B911" s="201"/>
      <c r="C911" s="202"/>
      <c r="D911" s="203"/>
      <c r="E911" s="204"/>
      <c r="F911" s="205"/>
      <c r="G911" s="203"/>
      <c r="H911" s="206"/>
      <c r="I911" s="207"/>
      <c r="J911" s="208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</row>
    <row r="912">
      <c r="A912" s="200"/>
      <c r="B912" s="201"/>
      <c r="C912" s="202"/>
      <c r="D912" s="203"/>
      <c r="E912" s="204"/>
      <c r="F912" s="205"/>
      <c r="G912" s="203"/>
      <c r="H912" s="206"/>
      <c r="I912" s="207"/>
      <c r="J912" s="208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</row>
    <row r="913">
      <c r="A913" s="200"/>
      <c r="B913" s="201"/>
      <c r="C913" s="202"/>
      <c r="D913" s="203"/>
      <c r="E913" s="204"/>
      <c r="F913" s="205"/>
      <c r="G913" s="203"/>
      <c r="H913" s="206"/>
      <c r="I913" s="207"/>
      <c r="J913" s="208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</row>
    <row r="914">
      <c r="A914" s="200"/>
      <c r="B914" s="201"/>
      <c r="C914" s="202"/>
      <c r="D914" s="203"/>
      <c r="E914" s="204"/>
      <c r="F914" s="205"/>
      <c r="G914" s="203"/>
      <c r="H914" s="206"/>
      <c r="I914" s="207"/>
      <c r="J914" s="208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</row>
    <row r="915">
      <c r="A915" s="200"/>
      <c r="B915" s="201"/>
      <c r="C915" s="202"/>
      <c r="D915" s="203"/>
      <c r="E915" s="204"/>
      <c r="F915" s="205"/>
      <c r="G915" s="203"/>
      <c r="H915" s="206"/>
      <c r="I915" s="207"/>
      <c r="J915" s="208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</row>
    <row r="916">
      <c r="A916" s="200"/>
      <c r="B916" s="201"/>
      <c r="C916" s="202"/>
      <c r="D916" s="203"/>
      <c r="E916" s="204"/>
      <c r="F916" s="205"/>
      <c r="G916" s="203"/>
      <c r="H916" s="206"/>
      <c r="I916" s="207"/>
      <c r="J916" s="208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</row>
    <row r="917">
      <c r="A917" s="200"/>
      <c r="B917" s="201"/>
      <c r="C917" s="202"/>
      <c r="D917" s="203"/>
      <c r="E917" s="204"/>
      <c r="F917" s="205"/>
      <c r="G917" s="203"/>
      <c r="H917" s="206"/>
      <c r="I917" s="207"/>
      <c r="J917" s="208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</row>
    <row r="918">
      <c r="A918" s="200"/>
      <c r="B918" s="201"/>
      <c r="C918" s="202"/>
      <c r="D918" s="203"/>
      <c r="E918" s="204"/>
      <c r="F918" s="205"/>
      <c r="G918" s="203"/>
      <c r="H918" s="206"/>
      <c r="I918" s="207"/>
      <c r="J918" s="208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</row>
    <row r="919">
      <c r="A919" s="200"/>
      <c r="B919" s="201"/>
      <c r="C919" s="202"/>
      <c r="D919" s="203"/>
      <c r="E919" s="204"/>
      <c r="F919" s="205"/>
      <c r="G919" s="203"/>
      <c r="H919" s="206"/>
      <c r="I919" s="207"/>
      <c r="J919" s="208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</row>
    <row r="920">
      <c r="A920" s="200"/>
      <c r="B920" s="201"/>
      <c r="C920" s="202"/>
      <c r="D920" s="203"/>
      <c r="E920" s="204"/>
      <c r="F920" s="205"/>
      <c r="G920" s="203"/>
      <c r="H920" s="206"/>
      <c r="I920" s="207"/>
      <c r="J920" s="208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</row>
    <row r="921">
      <c r="A921" s="200"/>
      <c r="B921" s="201"/>
      <c r="C921" s="202"/>
      <c r="D921" s="203"/>
      <c r="E921" s="204"/>
      <c r="F921" s="205"/>
      <c r="G921" s="203"/>
      <c r="H921" s="206"/>
      <c r="I921" s="207"/>
      <c r="J921" s="208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</row>
    <row r="922">
      <c r="A922" s="200"/>
      <c r="B922" s="201"/>
      <c r="C922" s="202"/>
      <c r="D922" s="203"/>
      <c r="E922" s="204"/>
      <c r="F922" s="205"/>
      <c r="G922" s="203"/>
      <c r="H922" s="206"/>
      <c r="I922" s="207"/>
      <c r="J922" s="208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</row>
    <row r="923">
      <c r="A923" s="200"/>
      <c r="B923" s="201"/>
      <c r="C923" s="202"/>
      <c r="D923" s="203"/>
      <c r="E923" s="204"/>
      <c r="F923" s="205"/>
      <c r="G923" s="203"/>
      <c r="H923" s="206"/>
      <c r="I923" s="207"/>
      <c r="J923" s="208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</row>
    <row r="924">
      <c r="A924" s="200"/>
      <c r="B924" s="201"/>
      <c r="C924" s="202"/>
      <c r="D924" s="203"/>
      <c r="E924" s="204"/>
      <c r="F924" s="205"/>
      <c r="G924" s="203"/>
      <c r="H924" s="206"/>
      <c r="I924" s="207"/>
      <c r="J924" s="208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</row>
    <row r="925">
      <c r="A925" s="200"/>
      <c r="B925" s="201"/>
      <c r="C925" s="202"/>
      <c r="D925" s="203"/>
      <c r="E925" s="204"/>
      <c r="F925" s="205"/>
      <c r="G925" s="203"/>
      <c r="H925" s="206"/>
      <c r="I925" s="207"/>
      <c r="J925" s="208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</row>
    <row r="926">
      <c r="A926" s="200"/>
      <c r="B926" s="201"/>
      <c r="C926" s="202"/>
      <c r="D926" s="203"/>
      <c r="E926" s="204"/>
      <c r="F926" s="205"/>
      <c r="G926" s="203"/>
      <c r="H926" s="206"/>
      <c r="I926" s="207"/>
      <c r="J926" s="208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</row>
    <row r="927">
      <c r="A927" s="200"/>
      <c r="B927" s="201"/>
      <c r="C927" s="202"/>
      <c r="D927" s="203"/>
      <c r="E927" s="204"/>
      <c r="F927" s="205"/>
      <c r="G927" s="203"/>
      <c r="H927" s="206"/>
      <c r="I927" s="207"/>
      <c r="J927" s="208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</row>
    <row r="928">
      <c r="A928" s="200"/>
      <c r="B928" s="201"/>
      <c r="C928" s="202"/>
      <c r="D928" s="203"/>
      <c r="E928" s="204"/>
      <c r="F928" s="205"/>
      <c r="G928" s="203"/>
      <c r="H928" s="206"/>
      <c r="I928" s="207"/>
      <c r="J928" s="208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</row>
    <row r="929">
      <c r="A929" s="200"/>
      <c r="B929" s="201"/>
      <c r="C929" s="202"/>
      <c r="D929" s="203"/>
      <c r="E929" s="204"/>
      <c r="F929" s="205"/>
      <c r="G929" s="203"/>
      <c r="H929" s="206"/>
      <c r="I929" s="207"/>
      <c r="J929" s="208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</row>
    <row r="930">
      <c r="A930" s="200"/>
      <c r="B930" s="201"/>
      <c r="C930" s="202"/>
      <c r="D930" s="203"/>
      <c r="E930" s="204"/>
      <c r="F930" s="205"/>
      <c r="G930" s="203"/>
      <c r="H930" s="206"/>
      <c r="I930" s="207"/>
      <c r="J930" s="208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</row>
    <row r="931">
      <c r="A931" s="200"/>
      <c r="B931" s="201"/>
      <c r="C931" s="202"/>
      <c r="D931" s="203"/>
      <c r="E931" s="204"/>
      <c r="F931" s="205"/>
      <c r="G931" s="203"/>
      <c r="H931" s="206"/>
      <c r="I931" s="207"/>
      <c r="J931" s="208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</row>
    <row r="932">
      <c r="A932" s="200"/>
      <c r="B932" s="201"/>
      <c r="C932" s="202"/>
      <c r="D932" s="203"/>
      <c r="E932" s="204"/>
      <c r="F932" s="205"/>
      <c r="G932" s="203"/>
      <c r="H932" s="206"/>
      <c r="I932" s="207"/>
      <c r="J932" s="208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</row>
    <row r="933">
      <c r="A933" s="200"/>
      <c r="B933" s="201"/>
      <c r="C933" s="202"/>
      <c r="D933" s="203"/>
      <c r="E933" s="204"/>
      <c r="F933" s="205"/>
      <c r="G933" s="203"/>
      <c r="H933" s="206"/>
      <c r="I933" s="207"/>
      <c r="J933" s="208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</row>
    <row r="934">
      <c r="A934" s="200"/>
      <c r="B934" s="201"/>
      <c r="C934" s="202"/>
      <c r="D934" s="203"/>
      <c r="E934" s="204"/>
      <c r="F934" s="205"/>
      <c r="G934" s="203"/>
      <c r="H934" s="206"/>
      <c r="I934" s="207"/>
      <c r="J934" s="208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</row>
    <row r="935">
      <c r="A935" s="200"/>
      <c r="B935" s="201"/>
      <c r="C935" s="202"/>
      <c r="D935" s="203"/>
      <c r="E935" s="204"/>
      <c r="F935" s="205"/>
      <c r="G935" s="203"/>
      <c r="H935" s="206"/>
      <c r="I935" s="207"/>
      <c r="J935" s="208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</row>
    <row r="936">
      <c r="A936" s="200"/>
      <c r="B936" s="201"/>
      <c r="C936" s="202"/>
      <c r="D936" s="203"/>
      <c r="E936" s="204"/>
      <c r="F936" s="205"/>
      <c r="G936" s="203"/>
      <c r="H936" s="206"/>
      <c r="I936" s="207"/>
      <c r="J936" s="208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</row>
    <row r="937">
      <c r="A937" s="200"/>
      <c r="B937" s="201"/>
      <c r="C937" s="202"/>
      <c r="D937" s="203"/>
      <c r="E937" s="204"/>
      <c r="F937" s="205"/>
      <c r="G937" s="203"/>
      <c r="H937" s="206"/>
      <c r="I937" s="207"/>
      <c r="J937" s="208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</row>
    <row r="938">
      <c r="A938" s="200"/>
      <c r="B938" s="201"/>
      <c r="C938" s="202"/>
      <c r="D938" s="203"/>
      <c r="E938" s="204"/>
      <c r="F938" s="205"/>
      <c r="G938" s="203"/>
      <c r="H938" s="206"/>
      <c r="I938" s="207"/>
      <c r="J938" s="208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</row>
    <row r="939">
      <c r="A939" s="200"/>
      <c r="B939" s="201"/>
      <c r="C939" s="202"/>
      <c r="D939" s="203"/>
      <c r="E939" s="204"/>
      <c r="F939" s="205"/>
      <c r="G939" s="203"/>
      <c r="H939" s="206"/>
      <c r="I939" s="207"/>
      <c r="J939" s="208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</row>
    <row r="940">
      <c r="A940" s="200"/>
      <c r="B940" s="201"/>
      <c r="C940" s="202"/>
      <c r="D940" s="203"/>
      <c r="E940" s="204"/>
      <c r="F940" s="205"/>
      <c r="G940" s="203"/>
      <c r="H940" s="206"/>
      <c r="I940" s="207"/>
      <c r="J940" s="208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</row>
    <row r="941">
      <c r="A941" s="200"/>
      <c r="B941" s="201"/>
      <c r="C941" s="202"/>
      <c r="D941" s="203"/>
      <c r="E941" s="204"/>
      <c r="F941" s="205"/>
      <c r="G941" s="203"/>
      <c r="H941" s="206"/>
      <c r="I941" s="207"/>
      <c r="J941" s="208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</row>
    <row r="942">
      <c r="A942" s="200"/>
      <c r="B942" s="201"/>
      <c r="C942" s="202"/>
      <c r="D942" s="203"/>
      <c r="E942" s="204"/>
      <c r="F942" s="205"/>
      <c r="G942" s="203"/>
      <c r="H942" s="206"/>
      <c r="I942" s="207"/>
      <c r="J942" s="208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</row>
    <row r="943">
      <c r="A943" s="200"/>
      <c r="B943" s="201"/>
      <c r="C943" s="202"/>
      <c r="D943" s="203"/>
      <c r="E943" s="204"/>
      <c r="F943" s="205"/>
      <c r="G943" s="203"/>
      <c r="H943" s="206"/>
      <c r="I943" s="207"/>
      <c r="J943" s="208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</row>
    <row r="944">
      <c r="A944" s="200"/>
      <c r="B944" s="201"/>
      <c r="C944" s="202"/>
      <c r="D944" s="203"/>
      <c r="E944" s="204"/>
      <c r="F944" s="205"/>
      <c r="G944" s="203"/>
      <c r="H944" s="206"/>
      <c r="I944" s="207"/>
      <c r="J944" s="208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</row>
    <row r="945">
      <c r="A945" s="200"/>
      <c r="B945" s="201"/>
      <c r="C945" s="202"/>
      <c r="D945" s="203"/>
      <c r="E945" s="204"/>
      <c r="F945" s="205"/>
      <c r="G945" s="203"/>
      <c r="H945" s="206"/>
      <c r="I945" s="207"/>
      <c r="J945" s="208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</row>
    <row r="946">
      <c r="A946" s="200"/>
      <c r="B946" s="201"/>
      <c r="C946" s="202"/>
      <c r="D946" s="203"/>
      <c r="E946" s="204"/>
      <c r="F946" s="205"/>
      <c r="G946" s="203"/>
      <c r="H946" s="206"/>
      <c r="I946" s="207"/>
      <c r="J946" s="208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</row>
    <row r="947">
      <c r="A947" s="200"/>
      <c r="B947" s="201"/>
      <c r="C947" s="202"/>
      <c r="D947" s="203"/>
      <c r="E947" s="204"/>
      <c r="F947" s="205"/>
      <c r="G947" s="203"/>
      <c r="H947" s="206"/>
      <c r="I947" s="207"/>
      <c r="J947" s="208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</row>
    <row r="948">
      <c r="A948" s="200"/>
      <c r="B948" s="201"/>
      <c r="C948" s="202"/>
      <c r="D948" s="203"/>
      <c r="E948" s="204"/>
      <c r="F948" s="205"/>
      <c r="G948" s="203"/>
      <c r="H948" s="206"/>
      <c r="I948" s="207"/>
      <c r="J948" s="208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</row>
    <row r="949">
      <c r="A949" s="200"/>
      <c r="B949" s="201"/>
      <c r="C949" s="202"/>
      <c r="D949" s="203"/>
      <c r="E949" s="204"/>
      <c r="F949" s="205"/>
      <c r="G949" s="203"/>
      <c r="H949" s="206"/>
      <c r="I949" s="207"/>
      <c r="J949" s="208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</row>
    <row r="950">
      <c r="A950" s="200"/>
      <c r="B950" s="201"/>
      <c r="C950" s="202"/>
      <c r="D950" s="203"/>
      <c r="E950" s="204"/>
      <c r="F950" s="205"/>
      <c r="G950" s="203"/>
      <c r="H950" s="206"/>
      <c r="I950" s="207"/>
      <c r="J950" s="208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</row>
    <row r="951">
      <c r="A951" s="200"/>
      <c r="B951" s="201"/>
      <c r="C951" s="202"/>
      <c r="D951" s="203"/>
      <c r="E951" s="204"/>
      <c r="F951" s="205"/>
      <c r="G951" s="203"/>
      <c r="H951" s="206"/>
      <c r="I951" s="207"/>
      <c r="J951" s="208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</row>
    <row r="952">
      <c r="A952" s="200"/>
      <c r="B952" s="201"/>
      <c r="C952" s="202"/>
      <c r="D952" s="203"/>
      <c r="E952" s="204"/>
      <c r="F952" s="205"/>
      <c r="G952" s="203"/>
      <c r="H952" s="206"/>
      <c r="I952" s="207"/>
      <c r="J952" s="208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</row>
    <row r="953">
      <c r="A953" s="200"/>
      <c r="B953" s="201"/>
      <c r="C953" s="202"/>
      <c r="D953" s="203"/>
      <c r="E953" s="204"/>
      <c r="F953" s="205"/>
      <c r="G953" s="203"/>
      <c r="H953" s="206"/>
      <c r="I953" s="207"/>
      <c r="J953" s="208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</row>
    <row r="954">
      <c r="A954" s="200"/>
      <c r="B954" s="201"/>
      <c r="C954" s="202"/>
      <c r="D954" s="203"/>
      <c r="E954" s="204"/>
      <c r="F954" s="205"/>
      <c r="G954" s="203"/>
      <c r="H954" s="206"/>
      <c r="I954" s="207"/>
      <c r="J954" s="208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</row>
    <row r="955">
      <c r="A955" s="200"/>
      <c r="B955" s="201"/>
      <c r="C955" s="202"/>
      <c r="D955" s="203"/>
      <c r="E955" s="204"/>
      <c r="F955" s="205"/>
      <c r="G955" s="203"/>
      <c r="H955" s="206"/>
      <c r="I955" s="207"/>
      <c r="J955" s="208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</row>
    <row r="956">
      <c r="A956" s="200"/>
      <c r="B956" s="201"/>
      <c r="C956" s="202"/>
      <c r="D956" s="203"/>
      <c r="E956" s="204"/>
      <c r="F956" s="205"/>
      <c r="G956" s="203"/>
      <c r="H956" s="206"/>
      <c r="I956" s="207"/>
      <c r="J956" s="208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</row>
    <row r="957">
      <c r="A957" s="200"/>
      <c r="B957" s="201"/>
      <c r="C957" s="202"/>
      <c r="D957" s="203"/>
      <c r="E957" s="204"/>
      <c r="F957" s="205"/>
      <c r="G957" s="203"/>
      <c r="H957" s="206"/>
      <c r="I957" s="207"/>
      <c r="J957" s="208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</row>
    <row r="958">
      <c r="A958" s="200"/>
      <c r="B958" s="201"/>
      <c r="C958" s="202"/>
      <c r="D958" s="203"/>
      <c r="E958" s="204"/>
      <c r="F958" s="205"/>
      <c r="G958" s="203"/>
      <c r="H958" s="206"/>
      <c r="I958" s="207"/>
      <c r="J958" s="208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</row>
    <row r="959">
      <c r="A959" s="200"/>
      <c r="B959" s="201"/>
      <c r="C959" s="202"/>
      <c r="D959" s="203"/>
      <c r="E959" s="204"/>
      <c r="F959" s="205"/>
      <c r="G959" s="203"/>
      <c r="H959" s="206"/>
      <c r="I959" s="207"/>
      <c r="J959" s="208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</row>
    <row r="960">
      <c r="A960" s="200"/>
      <c r="B960" s="201"/>
      <c r="C960" s="202"/>
      <c r="D960" s="203"/>
      <c r="E960" s="204"/>
      <c r="F960" s="205"/>
      <c r="G960" s="203"/>
      <c r="H960" s="206"/>
      <c r="I960" s="207"/>
      <c r="J960" s="208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</row>
    <row r="961">
      <c r="A961" s="200"/>
      <c r="B961" s="201"/>
      <c r="C961" s="202"/>
      <c r="D961" s="203"/>
      <c r="E961" s="204"/>
      <c r="F961" s="205"/>
      <c r="G961" s="203"/>
      <c r="H961" s="206"/>
      <c r="I961" s="207"/>
      <c r="J961" s="208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</row>
    <row r="962">
      <c r="A962" s="200"/>
      <c r="B962" s="201"/>
      <c r="C962" s="202"/>
      <c r="D962" s="203"/>
      <c r="E962" s="204"/>
      <c r="F962" s="205"/>
      <c r="G962" s="203"/>
      <c r="H962" s="206"/>
      <c r="I962" s="207"/>
      <c r="J962" s="208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</row>
    <row r="963">
      <c r="A963" s="200"/>
      <c r="B963" s="201"/>
      <c r="C963" s="202"/>
      <c r="D963" s="203"/>
      <c r="E963" s="204"/>
      <c r="F963" s="205"/>
      <c r="G963" s="203"/>
      <c r="H963" s="206"/>
      <c r="I963" s="207"/>
      <c r="J963" s="208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</row>
    <row r="964">
      <c r="A964" s="200"/>
      <c r="B964" s="201"/>
      <c r="C964" s="202"/>
      <c r="D964" s="203"/>
      <c r="E964" s="204"/>
      <c r="F964" s="205"/>
      <c r="G964" s="203"/>
      <c r="H964" s="206"/>
      <c r="I964" s="207"/>
      <c r="J964" s="208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</row>
    <row r="965">
      <c r="A965" s="200"/>
      <c r="B965" s="201"/>
      <c r="C965" s="202"/>
      <c r="D965" s="203"/>
      <c r="E965" s="204"/>
      <c r="F965" s="205"/>
      <c r="G965" s="203"/>
      <c r="H965" s="206"/>
      <c r="I965" s="207"/>
      <c r="J965" s="208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</row>
    <row r="966">
      <c r="A966" s="200"/>
      <c r="B966" s="201"/>
      <c r="C966" s="202"/>
      <c r="D966" s="203"/>
      <c r="E966" s="204"/>
      <c r="F966" s="205"/>
      <c r="G966" s="203"/>
      <c r="H966" s="206"/>
      <c r="I966" s="207"/>
      <c r="J966" s="208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</row>
    <row r="967">
      <c r="A967" s="200"/>
      <c r="B967" s="201"/>
      <c r="C967" s="202"/>
      <c r="D967" s="203"/>
      <c r="E967" s="204"/>
      <c r="F967" s="205"/>
      <c r="G967" s="203"/>
      <c r="H967" s="206"/>
      <c r="I967" s="207"/>
      <c r="J967" s="208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</row>
    <row r="968">
      <c r="A968" s="200"/>
      <c r="B968" s="201"/>
      <c r="C968" s="202"/>
      <c r="D968" s="203"/>
      <c r="E968" s="204"/>
      <c r="F968" s="205"/>
      <c r="G968" s="203"/>
      <c r="H968" s="206"/>
      <c r="I968" s="207"/>
      <c r="J968" s="208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</row>
    <row r="969">
      <c r="A969" s="200"/>
      <c r="B969" s="201"/>
      <c r="C969" s="202"/>
      <c r="D969" s="203"/>
      <c r="E969" s="204"/>
      <c r="F969" s="205"/>
      <c r="G969" s="203"/>
      <c r="H969" s="206"/>
      <c r="I969" s="207"/>
      <c r="J969" s="208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</row>
    <row r="970">
      <c r="A970" s="200"/>
      <c r="B970" s="201"/>
      <c r="C970" s="202"/>
      <c r="D970" s="203"/>
      <c r="E970" s="204"/>
      <c r="F970" s="205"/>
      <c r="G970" s="203"/>
      <c r="H970" s="206"/>
      <c r="I970" s="207"/>
      <c r="J970" s="208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</row>
    <row r="971">
      <c r="A971" s="200"/>
      <c r="B971" s="201"/>
      <c r="C971" s="202"/>
      <c r="D971" s="203"/>
      <c r="E971" s="204"/>
      <c r="F971" s="205"/>
      <c r="G971" s="203"/>
      <c r="H971" s="206"/>
      <c r="I971" s="207"/>
      <c r="J971" s="208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</row>
    <row r="972">
      <c r="A972" s="200"/>
      <c r="B972" s="201"/>
      <c r="C972" s="202"/>
      <c r="D972" s="203"/>
      <c r="E972" s="204"/>
      <c r="F972" s="205"/>
      <c r="G972" s="203"/>
      <c r="H972" s="206"/>
      <c r="I972" s="207"/>
      <c r="J972" s="208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</row>
    <row r="973">
      <c r="A973" s="200"/>
      <c r="B973" s="201"/>
      <c r="C973" s="202"/>
      <c r="D973" s="203"/>
      <c r="E973" s="204"/>
      <c r="F973" s="205"/>
      <c r="G973" s="203"/>
      <c r="H973" s="206"/>
      <c r="I973" s="207"/>
      <c r="J973" s="208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</row>
    <row r="974">
      <c r="A974" s="200"/>
      <c r="B974" s="201"/>
      <c r="C974" s="202"/>
      <c r="D974" s="203"/>
      <c r="E974" s="204"/>
      <c r="F974" s="205"/>
      <c r="G974" s="203"/>
      <c r="H974" s="206"/>
      <c r="I974" s="207"/>
      <c r="J974" s="208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</row>
    <row r="975">
      <c r="A975" s="200"/>
      <c r="B975" s="201"/>
      <c r="C975" s="202"/>
      <c r="D975" s="203"/>
      <c r="E975" s="204"/>
      <c r="F975" s="205"/>
      <c r="G975" s="203"/>
      <c r="H975" s="206"/>
      <c r="I975" s="207"/>
      <c r="J975" s="208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</row>
    <row r="976">
      <c r="A976" s="200"/>
      <c r="B976" s="201"/>
      <c r="C976" s="202"/>
      <c r="D976" s="203"/>
      <c r="E976" s="204"/>
      <c r="F976" s="205"/>
      <c r="G976" s="203"/>
      <c r="H976" s="206"/>
      <c r="I976" s="207"/>
      <c r="J976" s="208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</row>
    <row r="977">
      <c r="A977" s="200"/>
      <c r="B977" s="201"/>
      <c r="C977" s="202"/>
      <c r="D977" s="203"/>
      <c r="E977" s="204"/>
      <c r="F977" s="205"/>
      <c r="G977" s="203"/>
      <c r="H977" s="206"/>
      <c r="I977" s="207"/>
      <c r="J977" s="208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</row>
    <row r="978">
      <c r="A978" s="200"/>
      <c r="B978" s="201"/>
      <c r="C978" s="202"/>
      <c r="D978" s="203"/>
      <c r="E978" s="204"/>
      <c r="F978" s="205"/>
      <c r="G978" s="203"/>
      <c r="H978" s="206"/>
      <c r="I978" s="207"/>
      <c r="J978" s="208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</row>
    <row r="979">
      <c r="A979" s="200"/>
      <c r="B979" s="201"/>
      <c r="C979" s="202"/>
      <c r="D979" s="203"/>
      <c r="E979" s="204"/>
      <c r="F979" s="205"/>
      <c r="G979" s="203"/>
      <c r="H979" s="206"/>
      <c r="I979" s="207"/>
      <c r="J979" s="208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</row>
    <row r="980">
      <c r="A980" s="200"/>
      <c r="B980" s="201"/>
      <c r="C980" s="202"/>
      <c r="D980" s="203"/>
      <c r="E980" s="204"/>
      <c r="F980" s="205"/>
      <c r="G980" s="203"/>
      <c r="H980" s="206"/>
      <c r="I980" s="207"/>
      <c r="J980" s="208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</row>
    <row r="981">
      <c r="A981" s="200"/>
      <c r="B981" s="201"/>
      <c r="C981" s="202"/>
      <c r="D981" s="203"/>
      <c r="E981" s="204"/>
      <c r="F981" s="205"/>
      <c r="G981" s="203"/>
      <c r="H981" s="206"/>
      <c r="I981" s="207"/>
      <c r="J981" s="208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</row>
    <row r="982">
      <c r="A982" s="200"/>
      <c r="B982" s="201"/>
      <c r="C982" s="202"/>
      <c r="D982" s="203"/>
      <c r="E982" s="204"/>
      <c r="F982" s="205"/>
      <c r="G982" s="203"/>
      <c r="H982" s="206"/>
      <c r="I982" s="207"/>
      <c r="J982" s="208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</row>
    <row r="983">
      <c r="A983" s="200"/>
      <c r="B983" s="201"/>
      <c r="C983" s="202"/>
      <c r="D983" s="203"/>
      <c r="E983" s="204"/>
      <c r="F983" s="205"/>
      <c r="G983" s="203"/>
      <c r="H983" s="206"/>
      <c r="I983" s="207"/>
      <c r="J983" s="208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</row>
    <row r="984">
      <c r="A984" s="200"/>
      <c r="B984" s="201"/>
      <c r="C984" s="202"/>
      <c r="D984" s="203"/>
      <c r="E984" s="204"/>
      <c r="F984" s="205"/>
      <c r="G984" s="203"/>
      <c r="H984" s="206"/>
      <c r="I984" s="207"/>
      <c r="J984" s="208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</row>
    <row r="985">
      <c r="A985" s="200"/>
      <c r="B985" s="201"/>
      <c r="C985" s="202"/>
      <c r="D985" s="203"/>
      <c r="E985" s="204"/>
      <c r="F985" s="205"/>
      <c r="G985" s="203"/>
      <c r="H985" s="206"/>
      <c r="I985" s="207"/>
      <c r="J985" s="208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</row>
    <row r="986">
      <c r="A986" s="200"/>
      <c r="B986" s="201"/>
      <c r="C986" s="202"/>
      <c r="D986" s="203"/>
      <c r="E986" s="204"/>
      <c r="F986" s="205"/>
      <c r="G986" s="203"/>
      <c r="H986" s="206"/>
      <c r="I986" s="207"/>
      <c r="J986" s="208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</row>
    <row r="987">
      <c r="A987" s="200"/>
      <c r="B987" s="201"/>
      <c r="C987" s="202"/>
      <c r="D987" s="203"/>
      <c r="E987" s="204"/>
      <c r="F987" s="205"/>
      <c r="G987" s="203"/>
      <c r="H987" s="206"/>
      <c r="I987" s="207"/>
      <c r="J987" s="208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</row>
    <row r="988">
      <c r="A988" s="200"/>
      <c r="B988" s="201"/>
      <c r="C988" s="202"/>
      <c r="D988" s="203"/>
      <c r="E988" s="204"/>
      <c r="F988" s="205"/>
      <c r="G988" s="203"/>
      <c r="H988" s="206"/>
      <c r="I988" s="207"/>
      <c r="J988" s="208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</row>
    <row r="989">
      <c r="A989" s="200"/>
      <c r="B989" s="201"/>
      <c r="C989" s="202"/>
      <c r="D989" s="203"/>
      <c r="E989" s="204"/>
      <c r="F989" s="205"/>
      <c r="G989" s="203"/>
      <c r="H989" s="206"/>
      <c r="I989" s="207"/>
      <c r="J989" s="208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</row>
    <row r="990">
      <c r="A990" s="200"/>
      <c r="B990" s="201"/>
      <c r="C990" s="202"/>
      <c r="D990" s="203"/>
      <c r="E990" s="204"/>
      <c r="F990" s="205"/>
      <c r="G990" s="203"/>
      <c r="H990" s="206"/>
      <c r="I990" s="207"/>
      <c r="J990" s="208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</row>
    <row r="991">
      <c r="A991" s="200"/>
      <c r="B991" s="201"/>
      <c r="C991" s="202"/>
      <c r="D991" s="203"/>
      <c r="E991" s="204"/>
      <c r="F991" s="205"/>
      <c r="G991" s="203"/>
      <c r="H991" s="206"/>
      <c r="I991" s="207"/>
      <c r="J991" s="208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</row>
    <row r="992">
      <c r="A992" s="200"/>
      <c r="B992" s="201"/>
      <c r="C992" s="202"/>
      <c r="D992" s="203"/>
      <c r="E992" s="204"/>
      <c r="F992" s="205"/>
      <c r="G992" s="203"/>
      <c r="H992" s="206"/>
      <c r="I992" s="207"/>
      <c r="J992" s="208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</row>
    <row r="993">
      <c r="A993" s="200"/>
      <c r="B993" s="201"/>
      <c r="C993" s="202"/>
      <c r="D993" s="203"/>
      <c r="E993" s="204"/>
      <c r="F993" s="205"/>
      <c r="G993" s="203"/>
      <c r="H993" s="206"/>
      <c r="I993" s="207"/>
      <c r="J993" s="208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</row>
    <row r="994">
      <c r="A994" s="200"/>
      <c r="B994" s="201"/>
      <c r="C994" s="202"/>
      <c r="D994" s="203"/>
      <c r="E994" s="204"/>
      <c r="F994" s="205"/>
      <c r="G994" s="203"/>
      <c r="H994" s="206"/>
      <c r="I994" s="207"/>
      <c r="J994" s="208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</row>
    <row r="995">
      <c r="A995" s="200"/>
      <c r="B995" s="201"/>
      <c r="C995" s="202"/>
      <c r="D995" s="203"/>
      <c r="E995" s="204"/>
      <c r="F995" s="205"/>
      <c r="G995" s="203"/>
      <c r="H995" s="206"/>
      <c r="I995" s="207"/>
      <c r="J995" s="208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</row>
    <row r="996">
      <c r="A996" s="200"/>
      <c r="B996" s="201"/>
      <c r="C996" s="202"/>
      <c r="D996" s="203"/>
      <c r="E996" s="204"/>
      <c r="F996" s="205"/>
      <c r="G996" s="203"/>
      <c r="H996" s="206"/>
      <c r="I996" s="207"/>
      <c r="J996" s="208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</row>
    <row r="997">
      <c r="A997" s="200"/>
      <c r="B997" s="201"/>
      <c r="C997" s="202"/>
      <c r="D997" s="203"/>
      <c r="E997" s="204"/>
      <c r="F997" s="205"/>
      <c r="G997" s="203"/>
      <c r="H997" s="206"/>
      <c r="I997" s="207"/>
      <c r="J997" s="208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</row>
    <row r="998">
      <c r="A998" s="200"/>
      <c r="B998" s="201"/>
      <c r="C998" s="202"/>
      <c r="D998" s="203"/>
      <c r="E998" s="204"/>
      <c r="F998" s="205"/>
      <c r="G998" s="203"/>
      <c r="H998" s="206"/>
      <c r="I998" s="207"/>
      <c r="J998" s="208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</row>
    <row r="999">
      <c r="A999" s="200"/>
      <c r="B999" s="201"/>
      <c r="C999" s="202"/>
      <c r="D999" s="203"/>
      <c r="E999" s="204"/>
      <c r="F999" s="205"/>
      <c r="G999" s="203"/>
      <c r="H999" s="206"/>
      <c r="I999" s="207"/>
      <c r="J999" s="208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</row>
    <row r="1000">
      <c r="A1000" s="200"/>
      <c r="B1000" s="201"/>
      <c r="C1000" s="202"/>
      <c r="D1000" s="203"/>
      <c r="E1000" s="204"/>
      <c r="F1000" s="205"/>
      <c r="G1000" s="203"/>
      <c r="H1000" s="206"/>
      <c r="I1000" s="207"/>
      <c r="J1000" s="208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</row>
    <row r="1001">
      <c r="A1001" s="200"/>
      <c r="B1001" s="201"/>
      <c r="C1001" s="202"/>
      <c r="D1001" s="203"/>
      <c r="E1001" s="204"/>
      <c r="F1001" s="205"/>
      <c r="G1001" s="203"/>
      <c r="H1001" s="206"/>
      <c r="I1001" s="207"/>
      <c r="J1001" s="208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</row>
  </sheetData>
  <drawing r:id="rId1"/>
</worksheet>
</file>